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800" activeTab="1"/>
  </bookViews>
  <sheets>
    <sheet name="ПереТариф 01.09.2023г." sheetId="46" r:id="rId1"/>
    <sheet name="ПереТариф 01.10.2023г. (2)" sheetId="47" r:id="rId2"/>
  </sheets>
  <calcPr calcId="162913"/>
</workbook>
</file>

<file path=xl/calcChain.xml><?xml version="1.0" encoding="utf-8"?>
<calcChain xmlns="http://schemas.openxmlformats.org/spreadsheetml/2006/main">
  <c r="K32" i="47" l="1"/>
  <c r="R32" i="47" l="1"/>
  <c r="M32" i="47"/>
  <c r="BD39" i="47"/>
  <c r="BC39" i="47"/>
  <c r="AZ39" i="47"/>
  <c r="AX39" i="47"/>
  <c r="AV39" i="47"/>
  <c r="AU39" i="47"/>
  <c r="AT39" i="47"/>
  <c r="AS39" i="47"/>
  <c r="AR39" i="47"/>
  <c r="AQ39" i="47"/>
  <c r="AP39" i="47"/>
  <c r="AO39" i="47"/>
  <c r="AN39" i="47"/>
  <c r="AM39" i="47"/>
  <c r="AL39" i="47"/>
  <c r="AK39" i="47"/>
  <c r="AJ39" i="47"/>
  <c r="Z39" i="47"/>
  <c r="Y39" i="47"/>
  <c r="W39" i="47"/>
  <c r="V39" i="47"/>
  <c r="P39" i="47"/>
  <c r="O39" i="47"/>
  <c r="N39" i="47"/>
  <c r="AG38" i="47"/>
  <c r="AF38" i="47"/>
  <c r="AE38" i="47"/>
  <c r="AD38" i="47"/>
  <c r="AC38" i="47"/>
  <c r="AB38" i="47"/>
  <c r="M38" i="47"/>
  <c r="K38" i="47"/>
  <c r="BA38" i="47" s="1"/>
  <c r="AG37" i="47"/>
  <c r="AF37" i="47"/>
  <c r="AE37" i="47"/>
  <c r="AD37" i="47"/>
  <c r="AC37" i="47"/>
  <c r="AB37" i="47"/>
  <c r="M37" i="47"/>
  <c r="K37" i="47"/>
  <c r="BA37" i="47" s="1"/>
  <c r="AG36" i="47"/>
  <c r="AF36" i="47"/>
  <c r="AE36" i="47"/>
  <c r="AC36" i="47"/>
  <c r="AB36" i="47"/>
  <c r="X36" i="47"/>
  <c r="AD36" i="47" s="1"/>
  <c r="M36" i="47"/>
  <c r="K36" i="47"/>
  <c r="AY36" i="47" s="1"/>
  <c r="AF35" i="47"/>
  <c r="AE35" i="47"/>
  <c r="AC35" i="47"/>
  <c r="AB35" i="47"/>
  <c r="AA35" i="47"/>
  <c r="AG35" i="47" s="1"/>
  <c r="X35" i="47"/>
  <c r="AD35" i="47" s="1"/>
  <c r="K35" i="47"/>
  <c r="BA35" i="47" s="1"/>
  <c r="AG34" i="47"/>
  <c r="AF34" i="47"/>
  <c r="AE34" i="47"/>
  <c r="AD34" i="47"/>
  <c r="AC34" i="47"/>
  <c r="AB34" i="47"/>
  <c r="M34" i="47"/>
  <c r="K34" i="47"/>
  <c r="AG33" i="47"/>
  <c r="AF33" i="47"/>
  <c r="AE33" i="47"/>
  <c r="AD33" i="47"/>
  <c r="AC33" i="47"/>
  <c r="AB33" i="47"/>
  <c r="M33" i="47"/>
  <c r="K33" i="47"/>
  <c r="AW33" i="47" s="1"/>
  <c r="AF31" i="47"/>
  <c r="AE31" i="47"/>
  <c r="AD31" i="47"/>
  <c r="AC31" i="47"/>
  <c r="AB31" i="47"/>
  <c r="AA31" i="47"/>
  <c r="AG31" i="47" s="1"/>
  <c r="K31" i="47"/>
  <c r="AF30" i="47"/>
  <c r="AE30" i="47"/>
  <c r="AC30" i="47"/>
  <c r="AB30" i="47"/>
  <c r="AA30" i="47"/>
  <c r="AG30" i="47" s="1"/>
  <c r="X30" i="47"/>
  <c r="AD30" i="47" s="1"/>
  <c r="M30" i="47"/>
  <c r="K30" i="47"/>
  <c r="AG29" i="47"/>
  <c r="AF29" i="47"/>
  <c r="AE29" i="47"/>
  <c r="AD29" i="47"/>
  <c r="AC29" i="47"/>
  <c r="AB29" i="47"/>
  <c r="M29" i="47"/>
  <c r="K29" i="47"/>
  <c r="AW29" i="47" s="1"/>
  <c r="AG28" i="47"/>
  <c r="AF28" i="47"/>
  <c r="AE28" i="47"/>
  <c r="AD28" i="47"/>
  <c r="AC28" i="47"/>
  <c r="AB28" i="47"/>
  <c r="M28" i="47"/>
  <c r="K28" i="47"/>
  <c r="AG27" i="47"/>
  <c r="AF27" i="47"/>
  <c r="AE27" i="47"/>
  <c r="AD27" i="47"/>
  <c r="AC27" i="47"/>
  <c r="AB27" i="47"/>
  <c r="M27" i="47"/>
  <c r="K27" i="47"/>
  <c r="AW27" i="47" s="1"/>
  <c r="AF26" i="47"/>
  <c r="AE26" i="47"/>
  <c r="AD26" i="47"/>
  <c r="AC26" i="47"/>
  <c r="AB26" i="47"/>
  <c r="AA26" i="47"/>
  <c r="AG26" i="47" s="1"/>
  <c r="M26" i="47"/>
  <c r="K26" i="47"/>
  <c r="AY26" i="47" s="1"/>
  <c r="AG25" i="47"/>
  <c r="AF25" i="47"/>
  <c r="AE25" i="47"/>
  <c r="AD25" i="47"/>
  <c r="AC25" i="47"/>
  <c r="AB25" i="47"/>
  <c r="M25" i="47"/>
  <c r="K25" i="47"/>
  <c r="AW25" i="47" s="1"/>
  <c r="AG24" i="47"/>
  <c r="AF24" i="47"/>
  <c r="AE24" i="47"/>
  <c r="AD24" i="47"/>
  <c r="AC24" i="47"/>
  <c r="AB24" i="47"/>
  <c r="M24" i="47"/>
  <c r="K24" i="47"/>
  <c r="BA24" i="47" s="1"/>
  <c r="AG23" i="47"/>
  <c r="AF23" i="47"/>
  <c r="AE23" i="47"/>
  <c r="AD23" i="47"/>
  <c r="AC23" i="47"/>
  <c r="AB23" i="47"/>
  <c r="M23" i="47"/>
  <c r="K23" i="47"/>
  <c r="BA23" i="47" s="1"/>
  <c r="AG22" i="47"/>
  <c r="AF22" i="47"/>
  <c r="AE22" i="47"/>
  <c r="AD22" i="47"/>
  <c r="AC22" i="47"/>
  <c r="AB22" i="47"/>
  <c r="M22" i="47"/>
  <c r="K22" i="47"/>
  <c r="BA22" i="47" s="1"/>
  <c r="AG21" i="47"/>
  <c r="AF21" i="47"/>
  <c r="AE21" i="47"/>
  <c r="AD21" i="47"/>
  <c r="AC21" i="47"/>
  <c r="AB21" i="47"/>
  <c r="M21" i="47"/>
  <c r="K21" i="47"/>
  <c r="BA21" i="47" s="1"/>
  <c r="BA20" i="47"/>
  <c r="AF20" i="47"/>
  <c r="AE20" i="47"/>
  <c r="AD20" i="47"/>
  <c r="AC20" i="47"/>
  <c r="AB20" i="47"/>
  <c r="AA20" i="47"/>
  <c r="AG20" i="47" s="1"/>
  <c r="M20" i="47"/>
  <c r="L20" i="47"/>
  <c r="R20" i="47" s="1"/>
  <c r="K20" i="47"/>
  <c r="AY20" i="47" s="1"/>
  <c r="AG19" i="47"/>
  <c r="AF19" i="47"/>
  <c r="AE19" i="47"/>
  <c r="AD19" i="47"/>
  <c r="AC19" i="47"/>
  <c r="AB19" i="47"/>
  <c r="M19" i="47"/>
  <c r="K19" i="47"/>
  <c r="BA19" i="47" s="1"/>
  <c r="AG18" i="47"/>
  <c r="AF18" i="47"/>
  <c r="AE18" i="47"/>
  <c r="AD18" i="47"/>
  <c r="AC18" i="47"/>
  <c r="AB18" i="47"/>
  <c r="K18" i="47"/>
  <c r="BA18" i="47" s="1"/>
  <c r="AF17" i="47"/>
  <c r="AE17" i="47"/>
  <c r="AC17" i="47"/>
  <c r="AB17" i="47"/>
  <c r="AA17" i="47"/>
  <c r="AG17" i="47" s="1"/>
  <c r="X17" i="47"/>
  <c r="AD17" i="47" s="1"/>
  <c r="M17" i="47"/>
  <c r="K17" i="47"/>
  <c r="BA17" i="47" s="1"/>
  <c r="AF16" i="47"/>
  <c r="AE16" i="47"/>
  <c r="AC16" i="47"/>
  <c r="AB16" i="47"/>
  <c r="AA16" i="47"/>
  <c r="X16" i="47"/>
  <c r="K16" i="47"/>
  <c r="BA16" i="47" s="1"/>
  <c r="AG15" i="47"/>
  <c r="AF15" i="47"/>
  <c r="AE15" i="47"/>
  <c r="AD15" i="47"/>
  <c r="AC15" i="47"/>
  <c r="AB15" i="47"/>
  <c r="K15" i="47"/>
  <c r="BA15" i="47" s="1"/>
  <c r="AY16" i="47" l="1"/>
  <c r="L16" i="47"/>
  <c r="R16" i="47" s="1"/>
  <c r="AY18" i="47"/>
  <c r="L23" i="47"/>
  <c r="R23" i="47" s="1"/>
  <c r="AH19" i="47"/>
  <c r="L18" i="47"/>
  <c r="R18" i="47" s="1"/>
  <c r="L38" i="47"/>
  <c r="Q38" i="47" s="1"/>
  <c r="AY38" i="47"/>
  <c r="L15" i="47"/>
  <c r="AY15" i="47"/>
  <c r="L17" i="47"/>
  <c r="R17" i="47" s="1"/>
  <c r="AY17" i="47"/>
  <c r="AH18" i="47"/>
  <c r="L19" i="47"/>
  <c r="R19" i="47" s="1"/>
  <c r="AY19" i="47"/>
  <c r="L22" i="47"/>
  <c r="R22" i="47" s="1"/>
  <c r="AY22" i="47"/>
  <c r="AH25" i="47"/>
  <c r="AH28" i="47"/>
  <c r="AH29" i="47"/>
  <c r="AH34" i="47"/>
  <c r="AH35" i="47"/>
  <c r="AH37" i="47"/>
  <c r="AA39" i="47"/>
  <c r="AH21" i="47"/>
  <c r="AH36" i="47"/>
  <c r="L26" i="47"/>
  <c r="R26" i="47" s="1"/>
  <c r="BA26" i="47"/>
  <c r="S20" i="47"/>
  <c r="AY21" i="47"/>
  <c r="AY25" i="47"/>
  <c r="AY37" i="47"/>
  <c r="M39" i="47"/>
  <c r="AC39" i="47"/>
  <c r="AE39" i="47"/>
  <c r="AH20" i="47"/>
  <c r="AW20" i="47"/>
  <c r="BB20" i="47" s="1"/>
  <c r="L21" i="47"/>
  <c r="Q21" i="47" s="1"/>
  <c r="AH23" i="47"/>
  <c r="AY23" i="47"/>
  <c r="L24" i="47"/>
  <c r="R24" i="47" s="1"/>
  <c r="AY24" i="47"/>
  <c r="L25" i="47"/>
  <c r="Q25" i="47" s="1"/>
  <c r="AH26" i="47"/>
  <c r="AW26" i="47"/>
  <c r="BB26" i="47" s="1"/>
  <c r="AH27" i="47"/>
  <c r="AH31" i="47"/>
  <c r="AH33" i="47"/>
  <c r="L37" i="47"/>
  <c r="AH30" i="47"/>
  <c r="AH17" i="47"/>
  <c r="Q15" i="47"/>
  <c r="S15" i="47"/>
  <c r="Q16" i="47"/>
  <c r="S16" i="47"/>
  <c r="AG16" i="47"/>
  <c r="AG39" i="47" s="1"/>
  <c r="Q17" i="47"/>
  <c r="S17" i="47"/>
  <c r="Q18" i="47"/>
  <c r="S18" i="47"/>
  <c r="S19" i="47"/>
  <c r="Q22" i="47"/>
  <c r="AY28" i="47"/>
  <c r="L28" i="47"/>
  <c r="BA28" i="47"/>
  <c r="AY30" i="47"/>
  <c r="L30" i="47"/>
  <c r="AW30" i="47"/>
  <c r="AY31" i="47"/>
  <c r="AW31" i="47"/>
  <c r="L31" i="47"/>
  <c r="AY34" i="47"/>
  <c r="L34" i="47"/>
  <c r="AW34" i="47"/>
  <c r="BA34" i="47"/>
  <c r="R38" i="47"/>
  <c r="S38" i="47"/>
  <c r="R15" i="47"/>
  <c r="AB39" i="47"/>
  <c r="AF39" i="47"/>
  <c r="AH15" i="47"/>
  <c r="AW15" i="47"/>
  <c r="X39" i="47"/>
  <c r="AD16" i="47"/>
  <c r="AH16" i="47" s="1"/>
  <c r="AW16" i="47"/>
  <c r="BB16" i="47" s="1"/>
  <c r="AW17" i="47"/>
  <c r="AW18" i="47"/>
  <c r="BB18" i="47" s="1"/>
  <c r="AW19" i="47"/>
  <c r="BB19" i="47" s="1"/>
  <c r="Q20" i="47"/>
  <c r="T20" i="47" s="1"/>
  <c r="AH22" i="47"/>
  <c r="AH24" i="47"/>
  <c r="Q26" i="47"/>
  <c r="AY27" i="47"/>
  <c r="L27" i="47"/>
  <c r="BA27" i="47"/>
  <c r="AW28" i="47"/>
  <c r="AY29" i="47"/>
  <c r="L29" i="47"/>
  <c r="BA29" i="47"/>
  <c r="BA30" i="47"/>
  <c r="BA31" i="47"/>
  <c r="AW21" i="47"/>
  <c r="AW22" i="47"/>
  <c r="BB22" i="47" s="1"/>
  <c r="AW23" i="47"/>
  <c r="AW24" i="47"/>
  <c r="AY33" i="47"/>
  <c r="L33" i="47"/>
  <c r="BA33" i="47"/>
  <c r="AY35" i="47"/>
  <c r="L35" i="47"/>
  <c r="AW35" i="47"/>
  <c r="BB35" i="47" s="1"/>
  <c r="BA36" i="47"/>
  <c r="AW36" i="47"/>
  <c r="L36" i="47"/>
  <c r="Q37" i="47"/>
  <c r="AH38" i="47"/>
  <c r="AW37" i="47"/>
  <c r="AW38" i="47"/>
  <c r="BB38" i="47" l="1"/>
  <c r="S23" i="47"/>
  <c r="BB24" i="47"/>
  <c r="BB29" i="47"/>
  <c r="S24" i="47"/>
  <c r="BB17" i="47"/>
  <c r="S22" i="47"/>
  <c r="BB27" i="47"/>
  <c r="BB28" i="47"/>
  <c r="Q23" i="47"/>
  <c r="Q24" i="47"/>
  <c r="T24" i="47" s="1"/>
  <c r="S26" i="47"/>
  <c r="T26" i="47" s="1"/>
  <c r="AD39" i="47"/>
  <c r="Q19" i="47"/>
  <c r="T19" i="47" s="1"/>
  <c r="U19" i="47" s="1"/>
  <c r="BE19" i="47" s="1"/>
  <c r="T17" i="47"/>
  <c r="AI17" i="47" s="1"/>
  <c r="BB21" i="47"/>
  <c r="BB37" i="47"/>
  <c r="BB36" i="47"/>
  <c r="T22" i="47"/>
  <c r="T18" i="47"/>
  <c r="U18" i="47" s="1"/>
  <c r="BB33" i="47"/>
  <c r="BA39" i="47"/>
  <c r="AY39" i="47"/>
  <c r="R21" i="47"/>
  <c r="S21" i="47"/>
  <c r="BB23" i="47"/>
  <c r="T23" i="47"/>
  <c r="R37" i="47"/>
  <c r="S37" i="47"/>
  <c r="R25" i="47"/>
  <c r="S25" i="47"/>
  <c r="S33" i="47"/>
  <c r="Q33" i="47"/>
  <c r="R33" i="47"/>
  <c r="S29" i="47"/>
  <c r="Q29" i="47"/>
  <c r="R29" i="47"/>
  <c r="S27" i="47"/>
  <c r="Q27" i="47"/>
  <c r="R27" i="47"/>
  <c r="U20" i="47"/>
  <c r="AH39" i="47"/>
  <c r="S34" i="47"/>
  <c r="Q34" i="47"/>
  <c r="R34" i="47"/>
  <c r="S31" i="47"/>
  <c r="Q31" i="47"/>
  <c r="T31" i="47" s="1"/>
  <c r="R31" i="47"/>
  <c r="S30" i="47"/>
  <c r="Q30" i="47"/>
  <c r="R30" i="47"/>
  <c r="S28" i="47"/>
  <c r="Q28" i="47"/>
  <c r="R28" i="47"/>
  <c r="U22" i="47"/>
  <c r="U17" i="47"/>
  <c r="BE17" i="47" s="1"/>
  <c r="T15" i="47"/>
  <c r="S36" i="47"/>
  <c r="Q36" i="47"/>
  <c r="R36" i="47"/>
  <c r="S35" i="47"/>
  <c r="Q35" i="47"/>
  <c r="R35" i="47"/>
  <c r="AW39" i="47"/>
  <c r="BB15" i="47"/>
  <c r="T38" i="47"/>
  <c r="BB34" i="47"/>
  <c r="BB31" i="47"/>
  <c r="BB30" i="47"/>
  <c r="T16" i="47"/>
  <c r="L39" i="47"/>
  <c r="BC39" i="46"/>
  <c r="BD39" i="46"/>
  <c r="AV39" i="46"/>
  <c r="AX39" i="46"/>
  <c r="AZ39" i="46"/>
  <c r="AK39" i="46"/>
  <c r="V39" i="46"/>
  <c r="W39" i="46"/>
  <c r="Y39" i="46"/>
  <c r="Z39" i="46"/>
  <c r="N39" i="46"/>
  <c r="O39" i="46"/>
  <c r="P39" i="46"/>
  <c r="AG38" i="46"/>
  <c r="AF38" i="46"/>
  <c r="AE38" i="46"/>
  <c r="AD38" i="46"/>
  <c r="AC38" i="46"/>
  <c r="AB38" i="46"/>
  <c r="AH38" i="46" s="1"/>
  <c r="M38" i="46"/>
  <c r="K38" i="46"/>
  <c r="AY38" i="46" s="1"/>
  <c r="AG37" i="46"/>
  <c r="AF37" i="46"/>
  <c r="AE37" i="46"/>
  <c r="AD37" i="46"/>
  <c r="AC37" i="46"/>
  <c r="AB37" i="46"/>
  <c r="AH37" i="46" s="1"/>
  <c r="M37" i="46"/>
  <c r="K37" i="46"/>
  <c r="AY37" i="46" s="1"/>
  <c r="AF31" i="46"/>
  <c r="AE31" i="46"/>
  <c r="AC31" i="46"/>
  <c r="AB31" i="46"/>
  <c r="AA31" i="46"/>
  <c r="AG31" i="46" s="1"/>
  <c r="X31" i="46"/>
  <c r="AD31" i="46" s="1"/>
  <c r="M31" i="46"/>
  <c r="K31" i="46"/>
  <c r="AY31" i="46" s="1"/>
  <c r="R39" i="47" l="1"/>
  <c r="T25" i="47"/>
  <c r="U25" i="47" s="1"/>
  <c r="U23" i="47"/>
  <c r="AI23" i="47" s="1"/>
  <c r="T28" i="47"/>
  <c r="U28" i="47" s="1"/>
  <c r="AI28" i="47" s="1"/>
  <c r="S39" i="47"/>
  <c r="AI19" i="47"/>
  <c r="T29" i="47"/>
  <c r="U29" i="47" s="1"/>
  <c r="BE29" i="47" s="1"/>
  <c r="T37" i="47"/>
  <c r="U37" i="47" s="1"/>
  <c r="AI37" i="47" s="1"/>
  <c r="T21" i="47"/>
  <c r="U26" i="47"/>
  <c r="BE26" i="47" s="1"/>
  <c r="T35" i="47"/>
  <c r="U35" i="47" s="1"/>
  <c r="U16" i="47"/>
  <c r="BE16" i="47" s="1"/>
  <c r="BB39" i="47"/>
  <c r="Q39" i="47"/>
  <c r="BL18" i="47"/>
  <c r="BL22" i="47"/>
  <c r="U31" i="47"/>
  <c r="BE31" i="47" s="1"/>
  <c r="AI20" i="47"/>
  <c r="U24" i="47"/>
  <c r="BE24" i="47" s="1"/>
  <c r="U38" i="47"/>
  <c r="AI26" i="47"/>
  <c r="BF26" i="47" s="1"/>
  <c r="BG26" i="47" s="1"/>
  <c r="T36" i="47"/>
  <c r="U15" i="47"/>
  <c r="BE15" i="47" s="1"/>
  <c r="BF17" i="47"/>
  <c r="BG17" i="47" s="1"/>
  <c r="BL17" i="47"/>
  <c r="AI18" i="47"/>
  <c r="BE18" i="47"/>
  <c r="BF19" i="47"/>
  <c r="BG19" i="47" s="1"/>
  <c r="BL19" i="47"/>
  <c r="AI22" i="47"/>
  <c r="BE22" i="47"/>
  <c r="T30" i="47"/>
  <c r="T34" i="47"/>
  <c r="BE20" i="47"/>
  <c r="BL20" i="47"/>
  <c r="T27" i="47"/>
  <c r="T33" i="47"/>
  <c r="AW38" i="46"/>
  <c r="BA38" i="46"/>
  <c r="L38" i="46"/>
  <c r="AW37" i="46"/>
  <c r="BA37" i="46"/>
  <c r="L37" i="46"/>
  <c r="AH31" i="46"/>
  <c r="AW31" i="46"/>
  <c r="BA31" i="46"/>
  <c r="L31" i="46"/>
  <c r="BL23" i="47" l="1"/>
  <c r="BE25" i="47"/>
  <c r="BL25" i="47"/>
  <c r="BF22" i="47"/>
  <c r="BG22" i="47" s="1"/>
  <c r="BK22" i="47" s="1"/>
  <c r="AI15" i="47"/>
  <c r="AI24" i="47"/>
  <c r="U21" i="47"/>
  <c r="AI21" i="47" s="1"/>
  <c r="BB37" i="46"/>
  <c r="AI25" i="47"/>
  <c r="AI16" i="47"/>
  <c r="BE37" i="47"/>
  <c r="BF37" i="47" s="1"/>
  <c r="BG37" i="47" s="1"/>
  <c r="AI35" i="47"/>
  <c r="BE23" i="47"/>
  <c r="BF23" i="47" s="1"/>
  <c r="BG23" i="47" s="1"/>
  <c r="BH23" i="47" s="1"/>
  <c r="BL26" i="47"/>
  <c r="BF18" i="47"/>
  <c r="BG18" i="47" s="1"/>
  <c r="BK18" i="47" s="1"/>
  <c r="BL31" i="47"/>
  <c r="BF20" i="47"/>
  <c r="BG20" i="47" s="1"/>
  <c r="BK20" i="47" s="1"/>
  <c r="BE28" i="47"/>
  <c r="BF28" i="47" s="1"/>
  <c r="BG28" i="47" s="1"/>
  <c r="BE35" i="47"/>
  <c r="BL37" i="47"/>
  <c r="BH26" i="47"/>
  <c r="BK26" i="47"/>
  <c r="U27" i="47"/>
  <c r="BE27" i="47" s="1"/>
  <c r="U30" i="47"/>
  <c r="BE30" i="47"/>
  <c r="BK19" i="47"/>
  <c r="BH19" i="47"/>
  <c r="BK17" i="47"/>
  <c r="BH17" i="47"/>
  <c r="T39" i="47"/>
  <c r="BK23" i="47"/>
  <c r="BL38" i="47"/>
  <c r="BL29" i="47"/>
  <c r="U33" i="47"/>
  <c r="BE33" i="47" s="1"/>
  <c r="U34" i="47"/>
  <c r="AI34" i="47" s="1"/>
  <c r="BF15" i="47"/>
  <c r="BL15" i="47"/>
  <c r="U36" i="47"/>
  <c r="BE36" i="47" s="1"/>
  <c r="AI38" i="47"/>
  <c r="BE38" i="47"/>
  <c r="BF24" i="47"/>
  <c r="BG24" i="47" s="1"/>
  <c r="BL24" i="47"/>
  <c r="AI29" i="47"/>
  <c r="BF29" i="47" s="1"/>
  <c r="BG29" i="47" s="1"/>
  <c r="AI31" i="47"/>
  <c r="BF31" i="47" s="1"/>
  <c r="BG31" i="47" s="1"/>
  <c r="BL28" i="47"/>
  <c r="BL35" i="47"/>
  <c r="BF16" i="47"/>
  <c r="BG16" i="47" s="1"/>
  <c r="BL16" i="47"/>
  <c r="S38" i="46"/>
  <c r="Q38" i="46"/>
  <c r="R38" i="46"/>
  <c r="BB38" i="46"/>
  <c r="S37" i="46"/>
  <c r="Q37" i="46"/>
  <c r="R37" i="46"/>
  <c r="S31" i="46"/>
  <c r="Q31" i="46"/>
  <c r="R31" i="46"/>
  <c r="BB31" i="46"/>
  <c r="BF35" i="47" l="1"/>
  <c r="BG35" i="47" s="1"/>
  <c r="AI27" i="47"/>
  <c r="BE21" i="47"/>
  <c r="BF21" i="47" s="1"/>
  <c r="BG21" i="47" s="1"/>
  <c r="BF25" i="47"/>
  <c r="BG25" i="47" s="1"/>
  <c r="BH37" i="47"/>
  <c r="BI37" i="47" s="1"/>
  <c r="BK37" i="47"/>
  <c r="BH18" i="47"/>
  <c r="BI18" i="47" s="1"/>
  <c r="BH22" i="47"/>
  <c r="BI22" i="47" s="1"/>
  <c r="AI36" i="47"/>
  <c r="BF36" i="47" s="1"/>
  <c r="BG36" i="47" s="1"/>
  <c r="BL21" i="47"/>
  <c r="BH20" i="47"/>
  <c r="U39" i="47"/>
  <c r="BF38" i="47"/>
  <c r="BG38" i="47" s="1"/>
  <c r="BK38" i="47" s="1"/>
  <c r="BL36" i="47"/>
  <c r="BE34" i="47"/>
  <c r="BF34" i="47" s="1"/>
  <c r="BG34" i="47" s="1"/>
  <c r="BK16" i="47"/>
  <c r="BH16" i="47"/>
  <c r="BH35" i="47"/>
  <c r="BK35" i="47"/>
  <c r="BH28" i="47"/>
  <c r="BK28" i="47"/>
  <c r="BH31" i="47"/>
  <c r="BK31" i="47"/>
  <c r="BL33" i="47"/>
  <c r="BH29" i="47"/>
  <c r="BK29" i="47"/>
  <c r="BI17" i="47"/>
  <c r="BJ17" i="47"/>
  <c r="BI19" i="47"/>
  <c r="BJ19" i="47"/>
  <c r="BL30" i="47"/>
  <c r="BK24" i="47"/>
  <c r="BH24" i="47"/>
  <c r="BG15" i="47"/>
  <c r="BL34" i="47"/>
  <c r="AI33" i="47"/>
  <c r="BF33" i="47" s="1"/>
  <c r="BG33" i="47" s="1"/>
  <c r="BI23" i="47"/>
  <c r="BJ23" i="47"/>
  <c r="AI30" i="47"/>
  <c r="BF30" i="47" s="1"/>
  <c r="BG30" i="47" s="1"/>
  <c r="BF27" i="47"/>
  <c r="BG27" i="47" s="1"/>
  <c r="BL27" i="47"/>
  <c r="BJ20" i="47"/>
  <c r="BI20" i="47"/>
  <c r="BJ26" i="47"/>
  <c r="BI26" i="47"/>
  <c r="T38" i="46"/>
  <c r="U38" i="46"/>
  <c r="T37" i="46"/>
  <c r="T31" i="46"/>
  <c r="BJ37" i="47" l="1"/>
  <c r="BH21" i="47"/>
  <c r="BK21" i="47"/>
  <c r="BH38" i="47"/>
  <c r="BJ38" i="47" s="1"/>
  <c r="BK25" i="47"/>
  <c r="BH25" i="47"/>
  <c r="BJ18" i="47"/>
  <c r="BE39" i="47"/>
  <c r="AI38" i="46"/>
  <c r="BF38" i="46"/>
  <c r="BG38" i="46" s="1"/>
  <c r="BJ22" i="47"/>
  <c r="U31" i="46"/>
  <c r="BL31" i="46" s="1"/>
  <c r="BL38" i="46"/>
  <c r="BL39" i="47"/>
  <c r="AI39" i="47"/>
  <c r="BH30" i="47"/>
  <c r="BK30" i="47"/>
  <c r="BK15" i="47"/>
  <c r="BH15" i="47"/>
  <c r="BK36" i="47"/>
  <c r="BH36" i="47"/>
  <c r="BJ29" i="47"/>
  <c r="BI29" i="47"/>
  <c r="BH33" i="47"/>
  <c r="BK33" i="47"/>
  <c r="BI16" i="47"/>
  <c r="BJ16" i="47"/>
  <c r="BH27" i="47"/>
  <c r="BK27" i="47"/>
  <c r="BH34" i="47"/>
  <c r="BK34" i="47"/>
  <c r="BI24" i="47"/>
  <c r="BJ24" i="47"/>
  <c r="BJ31" i="47"/>
  <c r="BI31" i="47"/>
  <c r="BJ28" i="47"/>
  <c r="BI28" i="47"/>
  <c r="BJ35" i="47"/>
  <c r="BI35" i="47"/>
  <c r="BI38" i="47"/>
  <c r="BE38" i="46"/>
  <c r="U37" i="46"/>
  <c r="AI31" i="46"/>
  <c r="BI25" i="47" l="1"/>
  <c r="BJ25" i="47"/>
  <c r="BI21" i="47"/>
  <c r="BJ21" i="47"/>
  <c r="BK38" i="46"/>
  <c r="BH38" i="46"/>
  <c r="BG39" i="47"/>
  <c r="BF31" i="46"/>
  <c r="BG31" i="46" s="1"/>
  <c r="AI37" i="46"/>
  <c r="BE31" i="46"/>
  <c r="BL37" i="46"/>
  <c r="BF39" i="47"/>
  <c r="BI36" i="47"/>
  <c r="BJ36" i="47"/>
  <c r="BI15" i="47"/>
  <c r="BJ15" i="47"/>
  <c r="BJ30" i="47"/>
  <c r="BI30" i="47"/>
  <c r="BJ34" i="47"/>
  <c r="BI34" i="47"/>
  <c r="BJ27" i="47"/>
  <c r="BI27" i="47"/>
  <c r="BJ33" i="47"/>
  <c r="BI33" i="47"/>
  <c r="BK39" i="47"/>
  <c r="BE37" i="46"/>
  <c r="BF37" i="46" s="1"/>
  <c r="BG37" i="46" s="1"/>
  <c r="BH37" i="46" l="1"/>
  <c r="BK37" i="46"/>
  <c r="BH31" i="46"/>
  <c r="BK31" i="46"/>
  <c r="BJ38" i="46"/>
  <c r="BI38" i="46"/>
  <c r="BJ39" i="47"/>
  <c r="BH39" i="47"/>
  <c r="BI39" i="47"/>
  <c r="M29" i="46"/>
  <c r="AB29" i="46"/>
  <c r="AH29" i="46" s="1"/>
  <c r="AC29" i="46"/>
  <c r="AD29" i="46"/>
  <c r="AE29" i="46"/>
  <c r="AF29" i="46"/>
  <c r="AG29" i="46"/>
  <c r="K29" i="46"/>
  <c r="L29" i="46" s="1"/>
  <c r="R29" i="46" s="1"/>
  <c r="AF17" i="46"/>
  <c r="AE17" i="46"/>
  <c r="AC17" i="46"/>
  <c r="AB17" i="46"/>
  <c r="AA17" i="46"/>
  <c r="AG17" i="46" s="1"/>
  <c r="X17" i="46"/>
  <c r="AD17" i="46" s="1"/>
  <c r="M17" i="46"/>
  <c r="K17" i="46"/>
  <c r="AY17" i="46" s="1"/>
  <c r="BJ31" i="46" l="1"/>
  <c r="BI31" i="46"/>
  <c r="BJ37" i="46"/>
  <c r="BI37" i="46"/>
  <c r="AY29" i="46"/>
  <c r="Q29" i="46"/>
  <c r="S29" i="46"/>
  <c r="BA29" i="46"/>
  <c r="AW29" i="46"/>
  <c r="AH17" i="46"/>
  <c r="AW17" i="46"/>
  <c r="BA17" i="46"/>
  <c r="L17" i="46"/>
  <c r="T29" i="46" l="1"/>
  <c r="BB29" i="46"/>
  <c r="S17" i="46"/>
  <c r="Q17" i="46"/>
  <c r="R17" i="46"/>
  <c r="BB17" i="46"/>
  <c r="U29" i="46" l="1"/>
  <c r="BL29" i="46"/>
  <c r="BE29" i="46"/>
  <c r="T17" i="46"/>
  <c r="BL17" i="46" l="1"/>
  <c r="AI29" i="46"/>
  <c r="BF29" i="46" s="1"/>
  <c r="BG29" i="46" s="1"/>
  <c r="U17" i="46"/>
  <c r="BK29" i="46" l="1"/>
  <c r="BH29" i="46"/>
  <c r="AI17" i="46"/>
  <c r="BF17" i="46"/>
  <c r="BG17" i="46" s="1"/>
  <c r="BE17" i="46"/>
  <c r="BK17" i="46" l="1"/>
  <c r="BH17" i="46"/>
  <c r="BJ29" i="46"/>
  <c r="BI29" i="46"/>
  <c r="AJ39" i="46"/>
  <c r="AL39" i="46"/>
  <c r="AM39" i="46"/>
  <c r="AN39" i="46"/>
  <c r="AO39" i="46"/>
  <c r="AP39" i="46"/>
  <c r="AQ39" i="46"/>
  <c r="AR39" i="46"/>
  <c r="AS39" i="46"/>
  <c r="AT39" i="46"/>
  <c r="AU39" i="46"/>
  <c r="AB21" i="46"/>
  <c r="AC21" i="46"/>
  <c r="AD21" i="46"/>
  <c r="AE21" i="46"/>
  <c r="AF21" i="46"/>
  <c r="AG21" i="46"/>
  <c r="M21" i="46"/>
  <c r="K21" i="46"/>
  <c r="L21" i="46" s="1"/>
  <c r="AW21" i="46"/>
  <c r="BJ17" i="46" l="1"/>
  <c r="BI17" i="46"/>
  <c r="AH21" i="46"/>
  <c r="Q21" i="46"/>
  <c r="R21" i="46"/>
  <c r="S21" i="46"/>
  <c r="BA21" i="46"/>
  <c r="BB21" i="46" s="1"/>
  <c r="T21" i="46" l="1"/>
  <c r="AG36" i="46"/>
  <c r="AF36" i="46"/>
  <c r="AE36" i="46"/>
  <c r="AC36" i="46"/>
  <c r="AB36" i="46"/>
  <c r="X36" i="46"/>
  <c r="AD36" i="46" s="1"/>
  <c r="M36" i="46"/>
  <c r="K36" i="46"/>
  <c r="AF35" i="46"/>
  <c r="AE35" i="46"/>
  <c r="AC35" i="46"/>
  <c r="AB35" i="46"/>
  <c r="AA35" i="46"/>
  <c r="AG35" i="46" s="1"/>
  <c r="X35" i="46"/>
  <c r="AD35" i="46" s="1"/>
  <c r="M35" i="46"/>
  <c r="K35" i="46"/>
  <c r="AG34" i="46"/>
  <c r="AF34" i="46"/>
  <c r="AE34" i="46"/>
  <c r="AD34" i="46"/>
  <c r="AC34" i="46"/>
  <c r="AB34" i="46"/>
  <c r="M34" i="46"/>
  <c r="K34" i="46"/>
  <c r="AW34" i="46" s="1"/>
  <c r="AG33" i="46"/>
  <c r="AF33" i="46"/>
  <c r="AE33" i="46"/>
  <c r="AD33" i="46"/>
  <c r="AC33" i="46"/>
  <c r="AB33" i="46"/>
  <c r="M33" i="46"/>
  <c r="K33" i="46"/>
  <c r="AF32" i="46"/>
  <c r="AE32" i="46"/>
  <c r="AD32" i="46"/>
  <c r="AC32" i="46"/>
  <c r="AB32" i="46"/>
  <c r="AA32" i="46"/>
  <c r="AG32" i="46" s="1"/>
  <c r="M32" i="46"/>
  <c r="K32" i="46"/>
  <c r="AY32" i="46" s="1"/>
  <c r="AG30" i="46"/>
  <c r="AF30" i="46"/>
  <c r="AE30" i="46"/>
  <c r="AD30" i="46"/>
  <c r="AC30" i="46"/>
  <c r="AB30" i="46"/>
  <c r="M30" i="46"/>
  <c r="K30" i="46"/>
  <c r="BA30" i="46" s="1"/>
  <c r="AG28" i="46"/>
  <c r="AF28" i="46"/>
  <c r="AE28" i="46"/>
  <c r="AD28" i="46"/>
  <c r="AC28" i="46"/>
  <c r="AB28" i="46"/>
  <c r="M28" i="46"/>
  <c r="K28" i="46"/>
  <c r="AY28" i="46" s="1"/>
  <c r="AF27" i="46"/>
  <c r="AE27" i="46"/>
  <c r="AD27" i="46"/>
  <c r="AC27" i="46"/>
  <c r="AB27" i="46"/>
  <c r="AA27" i="46"/>
  <c r="AG27" i="46" s="1"/>
  <c r="M27" i="46"/>
  <c r="K27" i="46"/>
  <c r="AY27" i="46" s="1"/>
  <c r="AG26" i="46"/>
  <c r="AF26" i="46"/>
  <c r="AE26" i="46"/>
  <c r="AD26" i="46"/>
  <c r="AC26" i="46"/>
  <c r="AB26" i="46"/>
  <c r="M26" i="46"/>
  <c r="K26" i="46"/>
  <c r="AW26" i="46" s="1"/>
  <c r="AG25" i="46"/>
  <c r="AF25" i="46"/>
  <c r="AE25" i="46"/>
  <c r="AD25" i="46"/>
  <c r="AC25" i="46"/>
  <c r="AB25" i="46"/>
  <c r="M25" i="46"/>
  <c r="K25" i="46"/>
  <c r="BA25" i="46" s="1"/>
  <c r="AG24" i="46"/>
  <c r="AF24" i="46"/>
  <c r="AE24" i="46"/>
  <c r="AD24" i="46"/>
  <c r="AC24" i="46"/>
  <c r="AB24" i="46"/>
  <c r="M24" i="46"/>
  <c r="K24" i="46"/>
  <c r="BA24" i="46" s="1"/>
  <c r="AG23" i="46"/>
  <c r="AF23" i="46"/>
  <c r="AE23" i="46"/>
  <c r="AD23" i="46"/>
  <c r="AC23" i="46"/>
  <c r="AB23" i="46"/>
  <c r="M23" i="46"/>
  <c r="K23" i="46"/>
  <c r="BA23" i="46" s="1"/>
  <c r="AG22" i="46"/>
  <c r="AF22" i="46"/>
  <c r="AE22" i="46"/>
  <c r="AD22" i="46"/>
  <c r="AC22" i="46"/>
  <c r="AB22" i="46"/>
  <c r="M22" i="46"/>
  <c r="K22" i="46"/>
  <c r="BA22" i="46" s="1"/>
  <c r="AF20" i="46"/>
  <c r="AE20" i="46"/>
  <c r="AD20" i="46"/>
  <c r="AC20" i="46"/>
  <c r="AB20" i="46"/>
  <c r="AA20" i="46"/>
  <c r="AG20" i="46" s="1"/>
  <c r="M20" i="46"/>
  <c r="K20" i="46"/>
  <c r="BA20" i="46" s="1"/>
  <c r="AG19" i="46"/>
  <c r="AF19" i="46"/>
  <c r="AE19" i="46"/>
  <c r="AD19" i="46"/>
  <c r="AC19" i="46"/>
  <c r="AB19" i="46"/>
  <c r="M19" i="46"/>
  <c r="K19" i="46"/>
  <c r="AY19" i="46" s="1"/>
  <c r="AG18" i="46"/>
  <c r="AF18" i="46"/>
  <c r="AE18" i="46"/>
  <c r="AD18" i="46"/>
  <c r="AC18" i="46"/>
  <c r="AB18" i="46"/>
  <c r="M18" i="46"/>
  <c r="K18" i="46"/>
  <c r="AY18" i="46" s="1"/>
  <c r="AF16" i="46"/>
  <c r="AE16" i="46"/>
  <c r="AC16" i="46"/>
  <c r="AB16" i="46"/>
  <c r="AA16" i="46"/>
  <c r="AA39" i="46" s="1"/>
  <c r="X16" i="46"/>
  <c r="X39" i="46" s="1"/>
  <c r="M16" i="46"/>
  <c r="K16" i="46"/>
  <c r="AY16" i="46" s="1"/>
  <c r="AG15" i="46"/>
  <c r="AF15" i="46"/>
  <c r="AF39" i="46" s="1"/>
  <c r="AE15" i="46"/>
  <c r="AE39" i="46" s="1"/>
  <c r="AD15" i="46"/>
  <c r="AC15" i="46"/>
  <c r="AB15" i="46"/>
  <c r="AB39" i="46" s="1"/>
  <c r="M15" i="46"/>
  <c r="K15" i="46"/>
  <c r="AY15" i="46" s="1"/>
  <c r="AC39" i="46" l="1"/>
  <c r="M39" i="46"/>
  <c r="AH32" i="46"/>
  <c r="L20" i="46"/>
  <c r="S20" i="46" s="1"/>
  <c r="AH22" i="46"/>
  <c r="AH18" i="46"/>
  <c r="AH27" i="46"/>
  <c r="L30" i="46"/>
  <c r="R30" i="46" s="1"/>
  <c r="U21" i="46"/>
  <c r="BA27" i="46"/>
  <c r="BA32" i="46"/>
  <c r="L19" i="46"/>
  <c r="S19" i="46" s="1"/>
  <c r="AH19" i="46"/>
  <c r="L23" i="46"/>
  <c r="R23" i="46" s="1"/>
  <c r="AY23" i="46"/>
  <c r="L24" i="46"/>
  <c r="R24" i="46" s="1"/>
  <c r="AH24" i="46"/>
  <c r="AY24" i="46"/>
  <c r="L25" i="46"/>
  <c r="R25" i="46" s="1"/>
  <c r="AH25" i="46"/>
  <c r="AY25" i="46"/>
  <c r="L26" i="46"/>
  <c r="R26" i="46" s="1"/>
  <c r="AH26" i="46"/>
  <c r="AY26" i="46"/>
  <c r="L27" i="46"/>
  <c r="R27" i="46" s="1"/>
  <c r="AW27" i="46"/>
  <c r="BB27" i="46" s="1"/>
  <c r="AH28" i="46"/>
  <c r="AH30" i="46"/>
  <c r="AY30" i="46"/>
  <c r="L32" i="46"/>
  <c r="R32" i="46" s="1"/>
  <c r="AW32" i="46"/>
  <c r="AH33" i="46"/>
  <c r="AH34" i="46"/>
  <c r="AH20" i="46"/>
  <c r="AH15" i="46"/>
  <c r="AW15" i="46"/>
  <c r="BA15" i="46"/>
  <c r="AD16" i="46"/>
  <c r="AD39" i="46" s="1"/>
  <c r="AW16" i="46"/>
  <c r="AW39" i="46" s="1"/>
  <c r="BA16" i="46"/>
  <c r="AW18" i="46"/>
  <c r="BA18" i="46"/>
  <c r="AW19" i="46"/>
  <c r="BA19" i="46"/>
  <c r="AY20" i="46"/>
  <c r="L22" i="46"/>
  <c r="AY22" i="46"/>
  <c r="AH23" i="46"/>
  <c r="AH35" i="46"/>
  <c r="L15" i="46"/>
  <c r="L16" i="46"/>
  <c r="AG16" i="46"/>
  <c r="AG39" i="46" s="1"/>
  <c r="L18" i="46"/>
  <c r="AW20" i="46"/>
  <c r="AW22" i="46"/>
  <c r="AW28" i="46"/>
  <c r="BA28" i="46"/>
  <c r="AY33" i="46"/>
  <c r="L33" i="46"/>
  <c r="BA33" i="46"/>
  <c r="AY35" i="46"/>
  <c r="L35" i="46"/>
  <c r="AW35" i="46"/>
  <c r="AY36" i="46"/>
  <c r="BA36" i="46"/>
  <c r="AW36" i="46"/>
  <c r="L36" i="46"/>
  <c r="AW23" i="46"/>
  <c r="AW24" i="46"/>
  <c r="AW25" i="46"/>
  <c r="BB25" i="46" s="1"/>
  <c r="L28" i="46"/>
  <c r="R28" i="46" s="1"/>
  <c r="Q30" i="46"/>
  <c r="AW33" i="46"/>
  <c r="AY34" i="46"/>
  <c r="L34" i="46"/>
  <c r="BA34" i="46"/>
  <c r="BA35" i="46"/>
  <c r="AH36" i="46"/>
  <c r="AW30" i="46"/>
  <c r="BL21" i="46" l="1"/>
  <c r="BB23" i="46"/>
  <c r="AY39" i="46"/>
  <c r="BA39" i="46"/>
  <c r="BB36" i="46"/>
  <c r="BB30" i="46"/>
  <c r="Q25" i="46"/>
  <c r="BB20" i="46"/>
  <c r="L39" i="46"/>
  <c r="Q26" i="46"/>
  <c r="S24" i="46"/>
  <c r="Q19" i="46"/>
  <c r="BB34" i="46"/>
  <c r="Q32" i="46"/>
  <c r="Q20" i="46"/>
  <c r="R20" i="46"/>
  <c r="S30" i="46"/>
  <c r="T30" i="46" s="1"/>
  <c r="BB33" i="46"/>
  <c r="BB28" i="46"/>
  <c r="BB22" i="46"/>
  <c r="BE21" i="46"/>
  <c r="BF21" i="46" s="1"/>
  <c r="BG21" i="46" s="1"/>
  <c r="S32" i="46"/>
  <c r="T32" i="46" s="1"/>
  <c r="BB24" i="46"/>
  <c r="S26" i="46"/>
  <c r="Q24" i="46"/>
  <c r="T24" i="46" s="1"/>
  <c r="Q23" i="46"/>
  <c r="S23" i="46"/>
  <c r="R19" i="46"/>
  <c r="T19" i="46" s="1"/>
  <c r="BB32" i="46"/>
  <c r="AI21" i="46"/>
  <c r="Q27" i="46"/>
  <c r="T26" i="46"/>
  <c r="S27" i="46"/>
  <c r="S25" i="46"/>
  <c r="T25" i="46" s="1"/>
  <c r="BB18" i="46"/>
  <c r="BB16" i="46"/>
  <c r="S35" i="46"/>
  <c r="Q35" i="46"/>
  <c r="R35" i="46"/>
  <c r="S33" i="46"/>
  <c r="Q33" i="46"/>
  <c r="R33" i="46"/>
  <c r="S18" i="46"/>
  <c r="Q18" i="46"/>
  <c r="R18" i="46"/>
  <c r="AH16" i="46"/>
  <c r="AH39" i="46" s="1"/>
  <c r="S34" i="46"/>
  <c r="Q34" i="46"/>
  <c r="R34" i="46"/>
  <c r="S28" i="46"/>
  <c r="Q28" i="46"/>
  <c r="S36" i="46"/>
  <c r="Q36" i="46"/>
  <c r="R36" i="46"/>
  <c r="BB35" i="46"/>
  <c r="S16" i="46"/>
  <c r="Q16" i="46"/>
  <c r="R16" i="46"/>
  <c r="S15" i="46"/>
  <c r="Q15" i="46"/>
  <c r="T15" i="46" s="1"/>
  <c r="R15" i="46"/>
  <c r="R22" i="46"/>
  <c r="S22" i="46"/>
  <c r="Q22" i="46"/>
  <c r="BB19" i="46"/>
  <c r="BB15" i="46"/>
  <c r="BK21" i="46" l="1"/>
  <c r="BH21" i="46"/>
  <c r="U30" i="46"/>
  <c r="AI30" i="46" s="1"/>
  <c r="BF30" i="46" s="1"/>
  <c r="BG30" i="46" s="1"/>
  <c r="BL30" i="46"/>
  <c r="U24" i="46"/>
  <c r="T20" i="46"/>
  <c r="U25" i="46"/>
  <c r="BL25" i="46" s="1"/>
  <c r="U32" i="46"/>
  <c r="BL32" i="46"/>
  <c r="U26" i="46"/>
  <c r="BE26" i="46" s="1"/>
  <c r="BL26" i="46"/>
  <c r="BB39" i="46"/>
  <c r="BE30" i="46"/>
  <c r="R39" i="46"/>
  <c r="S39" i="46"/>
  <c r="Q39" i="46"/>
  <c r="T23" i="46"/>
  <c r="U19" i="46"/>
  <c r="T18" i="46"/>
  <c r="T35" i="46"/>
  <c r="U35" i="46" s="1"/>
  <c r="T27" i="46"/>
  <c r="T36" i="46"/>
  <c r="T34" i="46"/>
  <c r="U18" i="46"/>
  <c r="AI18" i="46" s="1"/>
  <c r="AI32" i="46"/>
  <c r="T22" i="46"/>
  <c r="T16" i="46"/>
  <c r="T28" i="46"/>
  <c r="AI25" i="46"/>
  <c r="BE25" i="46"/>
  <c r="BE32" i="46"/>
  <c r="T33" i="46"/>
  <c r="BK30" i="46" l="1"/>
  <c r="BH30" i="46"/>
  <c r="AI23" i="46"/>
  <c r="BE19" i="46"/>
  <c r="BF25" i="46"/>
  <c r="BG25" i="46" s="1"/>
  <c r="BL24" i="46"/>
  <c r="BL35" i="46"/>
  <c r="BL28" i="46"/>
  <c r="BF32" i="46"/>
  <c r="BG32" i="46" s="1"/>
  <c r="U20" i="46"/>
  <c r="BL20" i="46"/>
  <c r="BL19" i="46"/>
  <c r="BJ21" i="46"/>
  <c r="BI21" i="46"/>
  <c r="U34" i="46"/>
  <c r="U23" i="46"/>
  <c r="BE24" i="46"/>
  <c r="U36" i="46"/>
  <c r="BL18" i="46"/>
  <c r="AI24" i="46"/>
  <c r="BF24" i="46" s="1"/>
  <c r="BG24" i="46" s="1"/>
  <c r="U27" i="46"/>
  <c r="BF26" i="46"/>
  <c r="BG26" i="46" s="1"/>
  <c r="AI26" i="46"/>
  <c r="T39" i="46"/>
  <c r="AI19" i="46"/>
  <c r="BF19" i="46" s="1"/>
  <c r="BG19" i="46" s="1"/>
  <c r="BE34" i="46"/>
  <c r="BE18" i="46"/>
  <c r="BF18" i="46" s="1"/>
  <c r="BG18" i="46" s="1"/>
  <c r="U33" i="46"/>
  <c r="BL33" i="46" s="1"/>
  <c r="U28" i="46"/>
  <c r="U22" i="46"/>
  <c r="U15" i="46"/>
  <c r="U16" i="46"/>
  <c r="BE35" i="46"/>
  <c r="AI35" i="46"/>
  <c r="BF35" i="46" s="1"/>
  <c r="BG35" i="46" s="1"/>
  <c r="BE36" i="46"/>
  <c r="BH35" i="46" l="1"/>
  <c r="BK35" i="46"/>
  <c r="BK24" i="46"/>
  <c r="BH24" i="46"/>
  <c r="BK18" i="46"/>
  <c r="BH18" i="46"/>
  <c r="BH19" i="46"/>
  <c r="BK19" i="46"/>
  <c r="BF34" i="46"/>
  <c r="BG34" i="46" s="1"/>
  <c r="BF27" i="46"/>
  <c r="BG27" i="46" s="1"/>
  <c r="AI27" i="46"/>
  <c r="BE23" i="46"/>
  <c r="BF23" i="46" s="1"/>
  <c r="BG23" i="46" s="1"/>
  <c r="BJ30" i="46"/>
  <c r="BI30" i="46"/>
  <c r="BH25" i="46"/>
  <c r="BK25" i="46"/>
  <c r="AI33" i="46"/>
  <c r="BF33" i="46"/>
  <c r="BG33" i="46" s="1"/>
  <c r="BL16" i="46"/>
  <c r="BL34" i="46"/>
  <c r="AI20" i="46"/>
  <c r="BE20" i="46"/>
  <c r="BF20" i="46" s="1"/>
  <c r="BG20" i="46" s="1"/>
  <c r="BL22" i="46"/>
  <c r="BL39" i="46" s="1"/>
  <c r="AI34" i="46"/>
  <c r="BL15" i="46"/>
  <c r="BE15" i="46"/>
  <c r="BE39" i="46" s="1"/>
  <c r="BE27" i="46"/>
  <c r="AI36" i="46"/>
  <c r="BF36" i="46" s="1"/>
  <c r="BG36" i="46" s="1"/>
  <c r="BL27" i="46"/>
  <c r="BL36" i="46"/>
  <c r="BL23" i="46"/>
  <c r="BK32" i="46"/>
  <c r="BH32" i="46"/>
  <c r="BK26" i="46"/>
  <c r="BH26" i="46"/>
  <c r="BI18" i="46"/>
  <c r="BJ18" i="46"/>
  <c r="U39" i="46"/>
  <c r="BE33" i="46"/>
  <c r="BE16" i="46"/>
  <c r="AI16" i="46"/>
  <c r="BF16" i="46" s="1"/>
  <c r="BG16" i="46" s="1"/>
  <c r="AI15" i="46"/>
  <c r="AI22" i="46"/>
  <c r="BF22" i="46" s="1"/>
  <c r="BG22" i="46" s="1"/>
  <c r="BE22" i="46"/>
  <c r="AI28" i="46"/>
  <c r="BE28" i="46"/>
  <c r="BH36" i="46" l="1"/>
  <c r="BK36" i="46"/>
  <c r="BK22" i="46"/>
  <c r="BH22" i="46"/>
  <c r="BH20" i="46"/>
  <c r="BK20" i="46"/>
  <c r="BH23" i="46"/>
  <c r="BK23" i="46"/>
  <c r="BK16" i="46"/>
  <c r="BH16" i="46"/>
  <c r="BJ24" i="46"/>
  <c r="BI24" i="46"/>
  <c r="BJ32" i="46"/>
  <c r="BI32" i="46"/>
  <c r="BJ25" i="46"/>
  <c r="BI25" i="46"/>
  <c r="BJ19" i="46"/>
  <c r="BI19" i="46"/>
  <c r="BH27" i="46"/>
  <c r="BK27" i="46"/>
  <c r="AI39" i="46"/>
  <c r="BK33" i="46"/>
  <c r="BH33" i="46"/>
  <c r="BK34" i="46"/>
  <c r="BH34" i="46"/>
  <c r="BF15" i="46"/>
  <c r="BG15" i="46" s="1"/>
  <c r="BF28" i="46"/>
  <c r="BG28" i="46" s="1"/>
  <c r="BH28" i="46" s="1"/>
  <c r="BJ35" i="46"/>
  <c r="BI35" i="46"/>
  <c r="BJ26" i="46"/>
  <c r="BI26" i="46"/>
  <c r="BK28" i="46"/>
  <c r="BJ27" i="46" l="1"/>
  <c r="BI27" i="46"/>
  <c r="BJ23" i="46"/>
  <c r="BI23" i="46"/>
  <c r="BJ22" i="46"/>
  <c r="BI22" i="46"/>
  <c r="BJ33" i="46"/>
  <c r="BI33" i="46"/>
  <c r="BF39" i="46"/>
  <c r="BJ16" i="46"/>
  <c r="BI16" i="46"/>
  <c r="BJ34" i="46"/>
  <c r="BI34" i="46"/>
  <c r="BJ20" i="46"/>
  <c r="BI20" i="46"/>
  <c r="BJ36" i="46"/>
  <c r="BI36" i="46"/>
  <c r="BJ28" i="46"/>
  <c r="BI28" i="46"/>
  <c r="BK15" i="46"/>
  <c r="BK39" i="46" s="1"/>
  <c r="BH15" i="46"/>
  <c r="BG39" i="46"/>
  <c r="BJ15" i="46" l="1"/>
  <c r="BJ39" i="46" s="1"/>
  <c r="BI15" i="46"/>
  <c r="BI39" i="46" s="1"/>
  <c r="BH39" i="46"/>
</calcChain>
</file>

<file path=xl/sharedStrings.xml><?xml version="1.0" encoding="utf-8"?>
<sst xmlns="http://schemas.openxmlformats.org/spreadsheetml/2006/main" count="429" uniqueCount="160">
  <si>
    <t>№</t>
  </si>
  <si>
    <t>Аптағы сағаттар саны</t>
  </si>
  <si>
    <t>Бір айдағы еңбек ақы</t>
  </si>
  <si>
    <t>Ауылдық жерде жұмыс істегені үшін</t>
  </si>
  <si>
    <t>Дәптерлерді  және жазбаша  жұмыстарды тексергені үшін</t>
  </si>
  <si>
    <t>Оқу кәбинетінің меңгерушісі</t>
  </si>
  <si>
    <t>Ақыл ойы мүмкіндігі шектеулі балалармен жұмыс істегені үшін</t>
  </si>
  <si>
    <t>Дене бітімінің даму мүмкіндігі шектеулі балалармен жұмыс істегені үшін</t>
  </si>
  <si>
    <t>Ғылыми-педaгогикалық бағыт бойынша дәрежесі үшін</t>
  </si>
  <si>
    <t>Радиациялық қатер аумағында жұмыс істегені үшін экология</t>
  </si>
  <si>
    <t>Қосымша төлемдер барлығы</t>
  </si>
  <si>
    <t>Барлығы</t>
  </si>
  <si>
    <t>1-4 сынып</t>
  </si>
  <si>
    <t>5-9 сынып</t>
  </si>
  <si>
    <t>10-11 сынып</t>
  </si>
  <si>
    <t>Жиыны</t>
  </si>
  <si>
    <t>Педагогикалық шеберлік санаты</t>
  </si>
  <si>
    <t xml:space="preserve">Лауазымдық айлық еңбек ақы </t>
  </si>
  <si>
    <t>Жалпы сағат</t>
  </si>
  <si>
    <t>Жалпы сома</t>
  </si>
  <si>
    <t>Педагог-зерттеуші</t>
  </si>
  <si>
    <t>Педагог-шебер</t>
  </si>
  <si>
    <t>Педагог-модератор</t>
  </si>
  <si>
    <t>Педагог-сарапшы</t>
  </si>
  <si>
    <t>Адам саны</t>
  </si>
  <si>
    <t>жиыны</t>
  </si>
  <si>
    <t>Ғылыми-педaгогикалық бағыт бойынша магистр дәрежесі үшін</t>
  </si>
  <si>
    <t>Сағат саны</t>
  </si>
  <si>
    <t>Жаңашылдық эксперименттік режиміндегі бейіндік бағыттағы пәндер бойынша</t>
  </si>
  <si>
    <t>Ерекше еңбек жағдайы үшін 10%</t>
  </si>
  <si>
    <t>Аты-жөні</t>
  </si>
  <si>
    <t>Лауазымы</t>
  </si>
  <si>
    <t>Дипломы бойынша білімі</t>
  </si>
  <si>
    <t>Жүргізетін пәні</t>
  </si>
  <si>
    <t>Санаттың болуы: пәндер бойынша санаты, берілген күні және аяқталу мерзімі</t>
  </si>
  <si>
    <t>Ставка</t>
  </si>
  <si>
    <t>Қазақ тілі және әдебиеті мұғалімі</t>
  </si>
  <si>
    <t>Салық салына-тын табыс</t>
  </si>
  <si>
    <t>Сын-ып жетек-шілік үшін</t>
  </si>
  <si>
    <t>Оқу ісінің меңгерушісі</t>
  </si>
  <si>
    <t>Есепші</t>
  </si>
  <si>
    <t>Бекітемін</t>
  </si>
  <si>
    <t>Тарбағатай аудандық білім беру</t>
  </si>
  <si>
    <t>бөлімінің басшысы                                                  С.Дауытбаева</t>
  </si>
  <si>
    <t>Педагогикалық шеберлік санаты, категория</t>
  </si>
  <si>
    <t>В2-3</t>
  </si>
  <si>
    <t>В2-2</t>
  </si>
  <si>
    <t>В4-4</t>
  </si>
  <si>
    <t>В2-4</t>
  </si>
  <si>
    <t>В4-3</t>
  </si>
  <si>
    <t>Педагогика-лық еңбек өтілі</t>
  </si>
  <si>
    <t>Ахметова Асем Канатовна</t>
  </si>
  <si>
    <t>Әмірбекова Маржан Меделханқызы</t>
  </si>
  <si>
    <t>АӘД</t>
  </si>
  <si>
    <t>Қадырханова Меруерт Қадырханқызы</t>
  </si>
  <si>
    <t>Нурсафина Айша Нуркасымовна</t>
  </si>
  <si>
    <t>Садуакасов Серикбай Кайырбаевич</t>
  </si>
  <si>
    <t>Работова Гулнур Калымбековна</t>
  </si>
  <si>
    <t>Бекбауова Айман Рамазановна</t>
  </si>
  <si>
    <t>Сайлаубаева Асем Сайлаубаевна</t>
  </si>
  <si>
    <t>Садуакасова Алтынжан</t>
  </si>
  <si>
    <t>Шайхиева Жанар Тлеухановна</t>
  </si>
  <si>
    <t>Туржанова Сания Кумарбековна</t>
  </si>
  <si>
    <t>Жұмағалиқызы Нұргүл</t>
  </si>
  <si>
    <t>Рамазанова Толқын Жанболатқызы</t>
  </si>
  <si>
    <t>Сулейменова Макен Канагатовна</t>
  </si>
  <si>
    <t>Жалелов Бейбіт Болатұлы</t>
  </si>
  <si>
    <t>Қазақ тілі мен әдебиеті</t>
  </si>
  <si>
    <t>Бастауыш сынып</t>
  </si>
  <si>
    <t>Дене тәрбиесі</t>
  </si>
  <si>
    <t>Ағылшын тілі</t>
  </si>
  <si>
    <t>Математика</t>
  </si>
  <si>
    <t>Көркем еңбек</t>
  </si>
  <si>
    <t>Тарих</t>
  </si>
  <si>
    <t>Биология</t>
  </si>
  <si>
    <t>Орыс тілі мен әдебиеті</t>
  </si>
  <si>
    <t>География</t>
  </si>
  <si>
    <t>Музыка,жаһан.құз</t>
  </si>
  <si>
    <t xml:space="preserve">Химия </t>
  </si>
  <si>
    <t>В2-1</t>
  </si>
  <si>
    <t>Бірінші</t>
  </si>
  <si>
    <t>25.08.2020    25.08.2025</t>
  </si>
  <si>
    <t xml:space="preserve">  23.15.2021   23.15.2026</t>
  </si>
  <si>
    <t xml:space="preserve">20.08.2018   20.08.2023  </t>
  </si>
  <si>
    <t>20.08.2018   20.08.2023</t>
  </si>
  <si>
    <t>23.08.2021      23.08.2026</t>
  </si>
  <si>
    <t xml:space="preserve"> 23.08.2021    23.08.2026</t>
  </si>
  <si>
    <t xml:space="preserve"> 01.07.2020   01.07.2025</t>
  </si>
  <si>
    <t>Жоғары                                Бастауыш оқытудың педагогикасы мен методикасы</t>
  </si>
  <si>
    <t>Жоғары                                        Дене шынықтыру бойынша педагог</t>
  </si>
  <si>
    <t>Жоғары                              Ағылшын,неміс тілдері мұғалімі</t>
  </si>
  <si>
    <t>Жоғары                                        Қазақ тілі,әдебиеті</t>
  </si>
  <si>
    <t xml:space="preserve"> Жоғары                                   Математик, инженер, бағдарламашы,математик</t>
  </si>
  <si>
    <t>Арнаулы орта                                      Техник-механик-өндірістік оқу шебері</t>
  </si>
  <si>
    <t>Жоғары                                           Тарих</t>
  </si>
  <si>
    <t>Жоғары                                           Биология- валеология</t>
  </si>
  <si>
    <t>Жоғары                                           Орыс тілі мен әдебиеті</t>
  </si>
  <si>
    <t>Жоғары                                                   География</t>
  </si>
  <si>
    <t>Жоғары                                         Бастауыш оқытудың педагогикасы мен методикасы</t>
  </si>
  <si>
    <t>Жоғары                                             Қазақ тілі,әдебиеті</t>
  </si>
  <si>
    <t>Жоғары                                            Физика және математика мұғалімі</t>
  </si>
  <si>
    <t>Жоғары                                                 Дене шынықтыру және спорт</t>
  </si>
  <si>
    <t>26.08.2019   26.08.2024</t>
  </si>
  <si>
    <t>Коэф фици             ент</t>
  </si>
  <si>
    <t xml:space="preserve">Жоғары                                        Қазақ тілі мен әдебиеті </t>
  </si>
  <si>
    <t>Барлық айлық еңбек ақы МБ</t>
  </si>
  <si>
    <t>Мектеп директорының уақытша міндетін атқарушы</t>
  </si>
  <si>
    <t xml:space="preserve">                      А.Ахметова</t>
  </si>
  <si>
    <t>1-4 сынып 40%</t>
  </si>
  <si>
    <t>1-4 сынып 50%</t>
  </si>
  <si>
    <t>5-9 сынып 40%</t>
  </si>
  <si>
    <t>5-9 сынып 50%</t>
  </si>
  <si>
    <t>10-11 сынып 40%</t>
  </si>
  <si>
    <t>10-11 сынып 50%</t>
  </si>
  <si>
    <t>суммасы</t>
  </si>
  <si>
    <t xml:space="preserve">                      М.Жапабаева</t>
  </si>
  <si>
    <t>Үйірме дене тәр- биесі</t>
  </si>
  <si>
    <t>құқық</t>
  </si>
  <si>
    <t>Еркінбеков Нұрбол Еркінбекұлы</t>
  </si>
  <si>
    <t>Математика, физика</t>
  </si>
  <si>
    <t>Рамазанов Жасулан Бердимуратович</t>
  </si>
  <si>
    <t>сағ</t>
  </si>
  <si>
    <t>Жаңар-тылған білім мазмұны үшін</t>
  </si>
  <si>
    <t>Тәлім-гер</t>
  </si>
  <si>
    <t>Бастауыш 3 сынып</t>
  </si>
  <si>
    <t>Бастауыш 2 сынып</t>
  </si>
  <si>
    <t>Бастауыш 4 сынып</t>
  </si>
  <si>
    <t xml:space="preserve">                                                                                                                                                                              01.09.2023 жыл.</t>
  </si>
  <si>
    <t xml:space="preserve">                Шығыс Қазақстан облысы білім басқармасы Тарбағатай ауданы бойынша білім бөлімінің "Асусай мектеп-балабақша кешені" коммуналдық мемлекеттік мекемесінің 2023-2024 оқу жылына арналған қайта тарификациялық тізімі.</t>
  </si>
  <si>
    <t>Аубакирова Райгуль Бакытбековна</t>
  </si>
  <si>
    <t>Жаратылыс-тану</t>
  </si>
  <si>
    <t xml:space="preserve">Мұхамет Ақерке Сакенқызы </t>
  </si>
  <si>
    <t>Жоғары</t>
  </si>
  <si>
    <t>Қызырбекова Айтолкын Болатбекқызы</t>
  </si>
  <si>
    <t>Информат ,Аға тәлімгер</t>
  </si>
  <si>
    <t xml:space="preserve">Жоғары Биология пәні </t>
  </si>
  <si>
    <t>бакалавр</t>
  </si>
  <si>
    <t xml:space="preserve">                                                                                                                                                                              01.10.2023 жыл.</t>
  </si>
  <si>
    <t>Қазақ тілі,әдебиет</t>
  </si>
  <si>
    <t>Қазақ тілі,әдебиеті</t>
  </si>
  <si>
    <t>Бұрғанбаев Абзал Төлеуұлы</t>
  </si>
  <si>
    <t>Жоғары                                         Дене тәрбиесі мұғалімі</t>
  </si>
  <si>
    <t>Жоғары                                           Бастауыш оқытудың педагогикасы мен методикасы</t>
  </si>
  <si>
    <t>Мошанова Меруерт Болатхановна</t>
  </si>
  <si>
    <t>Бастауыш  3сынып</t>
  </si>
  <si>
    <t>Екінші</t>
  </si>
  <si>
    <t>Жоғары Бастауыш оқытудың педагогикасы мен методикасы</t>
  </si>
  <si>
    <t>Арнаулы орта                                      Дене шынықтыру мұғалімі</t>
  </si>
  <si>
    <t>Педагог- сарапшы</t>
  </si>
  <si>
    <t>Жоғары Биология- химия</t>
  </si>
  <si>
    <t>01.09.023 01.09.2028</t>
  </si>
  <si>
    <t>17.10.2023   17.10.2028</t>
  </si>
  <si>
    <t xml:space="preserve"> 17.10.2023   17.10.2028</t>
  </si>
  <si>
    <t>01.09.2023 01.09.2028</t>
  </si>
  <si>
    <t>Жоғары Ағылшын пәні мұғалімі</t>
  </si>
  <si>
    <t>Бастауыш сынып 1- сын</t>
  </si>
  <si>
    <t>2 ай</t>
  </si>
  <si>
    <t>01.01.2023 01.01.2028</t>
  </si>
  <si>
    <t>Жоғары  Ағылшын,неміс тілдері мұғалімі</t>
  </si>
  <si>
    <t xml:space="preserve">                      Г.Альбекова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</si>
</sst>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7">
    <xf numFmtId="0" fontId="0" fillId="0" borderId="0" xfId="0"/>
    <xf numFmtId="0" fontId="3" fillId="2" borderId="0" xfId="0" applyFont="1" applyFill="1"/>
    <xf numFmtId="1" fontId="3" fillId="2" borderId="0" xfId="0" applyNumberFormat="1" applyFont="1" applyFill="1"/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/>
    <xf numFmtId="0" fontId="5" fillId="2" borderId="0" xfId="0" applyFont="1" applyFill="1"/>
    <xf numFmtId="2" fontId="9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/>
    <xf numFmtId="0" fontId="10" fillId="2" borderId="0" xfId="0" applyFont="1" applyFill="1"/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2" fillId="2" borderId="1" xfId="0" applyNumberFormat="1" applyFont="1" applyFill="1" applyBorder="1"/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1" fillId="2" borderId="0" xfId="0" applyNumberFormat="1" applyFont="1" applyFill="1" applyBorder="1"/>
    <xf numFmtId="0" fontId="2" fillId="2" borderId="0" xfId="0" applyNumberFormat="1" applyFont="1" applyFill="1" applyBorder="1"/>
    <xf numFmtId="0" fontId="8" fillId="2" borderId="0" xfId="0" applyNumberFormat="1" applyFont="1" applyFill="1" applyBorder="1"/>
    <xf numFmtId="0" fontId="14" fillId="2" borderId="0" xfId="0" applyNumberFormat="1" applyFont="1" applyFill="1" applyBorder="1"/>
    <xf numFmtId="164" fontId="14" fillId="2" borderId="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5" fillId="2" borderId="1" xfId="0" applyNumberFormat="1" applyFont="1" applyFill="1" applyBorder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/>
    <xf numFmtId="0" fontId="9" fillId="0" borderId="0" xfId="0" applyFont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 wrapText="1"/>
    </xf>
    <xf numFmtId="1" fontId="10" fillId="2" borderId="1" xfId="0" applyNumberFormat="1" applyFont="1" applyFill="1" applyBorder="1"/>
    <xf numFmtId="0" fontId="10" fillId="2" borderId="1" xfId="0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/>
    <xf numFmtId="164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0" fillId="0" borderId="0" xfId="0" applyFont="1"/>
    <xf numFmtId="164" fontId="1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5" fillId="2" borderId="0" xfId="0" applyFont="1" applyFill="1" applyAlignment="1">
      <alignment horizontal="left" wrapText="1"/>
    </xf>
    <xf numFmtId="1" fontId="15" fillId="2" borderId="1" xfId="0" applyNumberFormat="1" applyFont="1" applyFill="1" applyBorder="1"/>
    <xf numFmtId="0" fontId="3" fillId="0" borderId="2" xfId="0" applyFont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left"/>
    </xf>
    <xf numFmtId="1" fontId="15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/>
    <xf numFmtId="164" fontId="15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3" fillId="0" borderId="0" xfId="0" applyNumberFormat="1" applyFont="1"/>
    <xf numFmtId="0" fontId="17" fillId="2" borderId="1" xfId="0" applyFont="1" applyFill="1" applyBorder="1" applyAlignment="1"/>
    <xf numFmtId="0" fontId="17" fillId="2" borderId="1" xfId="0" applyFont="1" applyFill="1" applyBorder="1" applyAlignment="1">
      <alignment wrapText="1"/>
    </xf>
    <xf numFmtId="2" fontId="17" fillId="2" borderId="1" xfId="0" applyNumberFormat="1" applyFont="1" applyFill="1" applyBorder="1" applyAlignment="1">
      <alignment horizontal="center"/>
    </xf>
    <xf numFmtId="1" fontId="18" fillId="2" borderId="1" xfId="0" applyNumberFormat="1" applyFont="1" applyFill="1" applyBorder="1"/>
    <xf numFmtId="1" fontId="1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wrapText="1"/>
    </xf>
    <xf numFmtId="0" fontId="9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3"/>
  <sheetViews>
    <sheetView topLeftCell="A13" workbookViewId="0">
      <pane xSplit="6" ySplit="2" topLeftCell="G15" activePane="bottomRight" state="frozen"/>
      <selection activeCell="A13" sqref="A13"/>
      <selection pane="topRight" activeCell="G13" sqref="G13"/>
      <selection pane="bottomLeft" activeCell="A15" sqref="A15"/>
      <selection pane="bottomRight" activeCell="F18" sqref="F18"/>
    </sheetView>
  </sheetViews>
  <sheetFormatPr defaultRowHeight="15" x14ac:dyDescent="0.25"/>
  <cols>
    <col min="1" max="1" width="2.85546875" style="45" customWidth="1"/>
    <col min="2" max="2" width="29.42578125" style="45" customWidth="1"/>
    <col min="3" max="3" width="19.85546875" style="45" customWidth="1"/>
    <col min="4" max="4" width="22.5703125" style="46" customWidth="1"/>
    <col min="5" max="5" width="5.85546875" style="45" customWidth="1"/>
    <col min="6" max="6" width="18.5703125" style="45" customWidth="1"/>
    <col min="7" max="7" width="9.42578125" style="45" customWidth="1"/>
    <col min="8" max="8" width="9.140625" style="45"/>
    <col min="9" max="9" width="4.7109375" style="45" customWidth="1"/>
    <col min="10" max="10" width="5.28515625" style="45" customWidth="1"/>
    <col min="11" max="11" width="5.7109375" style="45" customWidth="1"/>
    <col min="12" max="12" width="7.85546875" style="45" customWidth="1"/>
    <col min="13" max="13" width="5.140625" style="45" customWidth="1"/>
    <col min="14" max="14" width="5.42578125" style="45" customWidth="1"/>
    <col min="15" max="15" width="4.7109375" style="45" customWidth="1"/>
    <col min="16" max="16" width="6" style="45" customWidth="1"/>
    <col min="17" max="17" width="7.85546875" style="45" customWidth="1"/>
    <col min="18" max="18" width="7" style="45" customWidth="1"/>
    <col min="19" max="19" width="6.85546875" style="45" customWidth="1"/>
    <col min="20" max="20" width="7.7109375" style="45" customWidth="1"/>
    <col min="21" max="21" width="8.42578125" style="45" customWidth="1"/>
    <col min="22" max="22" width="4.140625" style="45" customWidth="1"/>
    <col min="23" max="23" width="4" style="45" customWidth="1"/>
    <col min="24" max="25" width="3.7109375" style="45" customWidth="1"/>
    <col min="26" max="26" width="3.5703125" style="45" customWidth="1"/>
    <col min="27" max="27" width="4.42578125" style="45" customWidth="1"/>
    <col min="28" max="28" width="6.5703125" style="45" customWidth="1"/>
    <col min="29" max="30" width="6.7109375" style="45" customWidth="1"/>
    <col min="31" max="32" width="6.85546875" style="45" customWidth="1"/>
    <col min="33" max="33" width="6.5703125" style="45" customWidth="1"/>
    <col min="34" max="34" width="6.7109375" style="45" customWidth="1"/>
    <col min="35" max="35" width="7.85546875" style="45" customWidth="1"/>
    <col min="36" max="36" width="6.7109375" style="45" customWidth="1"/>
    <col min="37" max="37" width="6.5703125" style="45" customWidth="1"/>
    <col min="38" max="38" width="6.7109375" style="45" customWidth="1"/>
    <col min="39" max="39" width="10" style="45" customWidth="1"/>
    <col min="40" max="40" width="8.85546875" style="45" customWidth="1"/>
    <col min="41" max="41" width="5" style="45" customWidth="1"/>
    <col min="42" max="42" width="6.5703125" style="45" customWidth="1"/>
    <col min="43" max="43" width="4.28515625" style="45" customWidth="1"/>
    <col min="44" max="44" width="9.7109375" style="45" customWidth="1"/>
    <col min="45" max="45" width="9.42578125" style="45" customWidth="1"/>
    <col min="46" max="46" width="4.7109375" style="45" customWidth="1"/>
    <col min="47" max="47" width="4.28515625" style="45" customWidth="1"/>
    <col min="48" max="48" width="3.7109375" style="45" customWidth="1"/>
    <col min="49" max="49" width="8" style="45" customWidth="1"/>
    <col min="50" max="50" width="3.42578125" style="45" customWidth="1"/>
    <col min="51" max="51" width="7.5703125" style="45" customWidth="1"/>
    <col min="52" max="52" width="4" style="45" customWidth="1"/>
    <col min="53" max="53" width="7.85546875" style="45" customWidth="1"/>
    <col min="54" max="54" width="7.140625" style="45" customWidth="1"/>
    <col min="55" max="55" width="5.85546875" style="45" customWidth="1"/>
    <col min="56" max="56" width="8.140625" style="45" customWidth="1"/>
    <col min="57" max="57" width="7.7109375" style="45" customWidth="1"/>
    <col min="58" max="58" width="9" style="45" customWidth="1"/>
    <col min="59" max="60" width="8.140625" style="45" customWidth="1"/>
    <col min="61" max="61" width="6.5703125" style="45" customWidth="1"/>
    <col min="62" max="62" width="6" style="45" customWidth="1"/>
    <col min="63" max="63" width="6.42578125" style="45" customWidth="1"/>
    <col min="64" max="64" width="7.42578125" style="45" customWidth="1"/>
    <col min="65" max="16384" width="9.140625" style="45"/>
  </cols>
  <sheetData>
    <row r="1" spans="1:64" ht="41.25" customHeight="1" x14ac:dyDescent="0.25">
      <c r="A1" s="16"/>
      <c r="B1" s="16"/>
      <c r="C1" s="17"/>
      <c r="D1" s="32"/>
      <c r="E1" s="17"/>
      <c r="F1" s="17"/>
      <c r="G1" s="17"/>
      <c r="H1" s="18"/>
      <c r="I1" s="18"/>
      <c r="J1" s="16"/>
      <c r="K1" s="16"/>
      <c r="L1" s="16"/>
      <c r="M1" s="16"/>
      <c r="N1" s="16"/>
      <c r="O1" s="16"/>
      <c r="P1" s="16"/>
      <c r="Q1" s="16"/>
      <c r="R1" s="19"/>
      <c r="S1" s="16"/>
      <c r="T1" s="16"/>
      <c r="U1" s="16"/>
      <c r="V1" s="16"/>
      <c r="W1" s="16"/>
      <c r="X1" s="18"/>
      <c r="Y1" s="18"/>
      <c r="Z1" s="18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8"/>
      <c r="BL1" s="18"/>
    </row>
    <row r="2" spans="1:64" x14ac:dyDescent="0.25">
      <c r="A2" s="16"/>
      <c r="B2" s="15" t="s">
        <v>41</v>
      </c>
      <c r="C2" s="15"/>
      <c r="D2" s="33"/>
      <c r="E2" s="48"/>
      <c r="F2" s="48"/>
      <c r="G2" s="48"/>
      <c r="H2" s="48"/>
      <c r="I2" s="48"/>
      <c r="J2" s="48"/>
      <c r="K2" s="48"/>
      <c r="L2" s="5"/>
      <c r="M2" s="5"/>
      <c r="N2" s="5"/>
      <c r="O2" s="16"/>
      <c r="P2" s="16"/>
      <c r="Q2" s="16"/>
      <c r="R2" s="19"/>
      <c r="S2" s="16"/>
      <c r="T2" s="16"/>
      <c r="U2" s="16"/>
      <c r="V2" s="16"/>
      <c r="W2" s="16"/>
      <c r="X2" s="18"/>
      <c r="Y2" s="18"/>
      <c r="Z2" s="18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8"/>
      <c r="BL2" s="18"/>
    </row>
    <row r="3" spans="1:64" x14ac:dyDescent="0.25">
      <c r="A3" s="16"/>
      <c r="B3" s="105" t="s">
        <v>42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6"/>
      <c r="P3" s="16"/>
      <c r="Q3" s="16"/>
      <c r="R3" s="19"/>
      <c r="S3" s="16"/>
      <c r="T3" s="16"/>
      <c r="U3" s="16"/>
      <c r="V3" s="16"/>
      <c r="W3" s="16"/>
      <c r="X3" s="18"/>
      <c r="Y3" s="18"/>
      <c r="Z3" s="18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8"/>
      <c r="BL3" s="18"/>
    </row>
    <row r="4" spans="1:64" ht="13.5" customHeight="1" x14ac:dyDescent="0.25">
      <c r="A4" s="16"/>
      <c r="B4" s="105" t="s">
        <v>43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6"/>
      <c r="P4" s="16"/>
      <c r="Q4" s="16"/>
      <c r="R4" s="19"/>
      <c r="S4" s="16"/>
      <c r="T4" s="16"/>
      <c r="U4" s="16"/>
      <c r="V4" s="16"/>
      <c r="W4" s="16"/>
      <c r="X4" s="18"/>
      <c r="Y4" s="18"/>
      <c r="Z4" s="18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8"/>
      <c r="BL4" s="18"/>
    </row>
    <row r="5" spans="1:64" x14ac:dyDescent="0.25">
      <c r="A5" s="16"/>
      <c r="B5" s="53"/>
      <c r="C5" s="53"/>
      <c r="D5" s="34"/>
      <c r="E5" s="53"/>
      <c r="F5" s="53"/>
      <c r="G5" s="53"/>
      <c r="H5" s="53"/>
      <c r="I5" s="53"/>
      <c r="J5" s="53"/>
      <c r="K5" s="53"/>
      <c r="L5" s="53"/>
      <c r="M5" s="53"/>
      <c r="N5" s="53"/>
      <c r="O5" s="16"/>
      <c r="P5" s="16"/>
      <c r="Q5" s="16"/>
      <c r="R5" s="19"/>
      <c r="S5" s="16"/>
      <c r="T5" s="16"/>
      <c r="U5" s="16"/>
      <c r="V5" s="16"/>
      <c r="W5" s="16"/>
      <c r="X5" s="18"/>
      <c r="Y5" s="18"/>
      <c r="Z5" s="1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8"/>
      <c r="BL5" s="18"/>
    </row>
    <row r="6" spans="1:64" x14ac:dyDescent="0.25">
      <c r="A6" s="16"/>
      <c r="B6" s="16"/>
      <c r="C6" s="17"/>
      <c r="D6" s="32"/>
      <c r="E6" s="17"/>
      <c r="F6" s="17"/>
      <c r="G6" s="17"/>
      <c r="H6" s="18"/>
      <c r="I6" s="18"/>
      <c r="J6" s="16"/>
      <c r="K6" s="16"/>
      <c r="L6" s="16"/>
      <c r="M6" s="16"/>
      <c r="N6" s="16"/>
      <c r="O6" s="16"/>
      <c r="P6" s="16"/>
      <c r="Q6" s="16"/>
      <c r="R6" s="19"/>
      <c r="S6" s="16"/>
      <c r="T6" s="16"/>
      <c r="U6" s="16"/>
      <c r="V6" s="16"/>
      <c r="W6" s="16"/>
      <c r="X6" s="18"/>
      <c r="Y6" s="18"/>
      <c r="Z6" s="1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8"/>
      <c r="BL6" s="18"/>
    </row>
    <row r="7" spans="1:64" x14ac:dyDescent="0.25">
      <c r="A7" s="20" t="s">
        <v>128</v>
      </c>
      <c r="B7" s="20"/>
      <c r="C7" s="21"/>
      <c r="D7" s="35"/>
      <c r="E7" s="21"/>
      <c r="F7" s="21"/>
      <c r="G7" s="21"/>
      <c r="H7" s="19"/>
      <c r="I7" s="19"/>
      <c r="J7" s="20"/>
      <c r="K7" s="20"/>
      <c r="L7" s="20"/>
      <c r="M7" s="20"/>
      <c r="N7" s="20"/>
      <c r="O7" s="20"/>
      <c r="P7" s="20"/>
      <c r="Q7" s="20"/>
      <c r="R7" s="19"/>
      <c r="S7" s="20"/>
      <c r="T7" s="20"/>
      <c r="U7" s="20"/>
      <c r="V7" s="20"/>
      <c r="W7" s="20"/>
      <c r="X7" s="19"/>
      <c r="Y7" s="19"/>
      <c r="Z7" s="1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19"/>
      <c r="BL7" s="19"/>
    </row>
    <row r="8" spans="1:64" x14ac:dyDescent="0.25">
      <c r="A8" s="20" t="s">
        <v>127</v>
      </c>
      <c r="B8" s="20"/>
      <c r="C8" s="21"/>
      <c r="D8" s="35"/>
      <c r="E8" s="21"/>
      <c r="F8" s="21"/>
      <c r="G8" s="21"/>
      <c r="H8" s="19"/>
      <c r="I8" s="19"/>
      <c r="J8" s="20"/>
      <c r="K8" s="20"/>
      <c r="L8" s="20"/>
      <c r="M8" s="20"/>
      <c r="N8" s="20"/>
      <c r="O8" s="20"/>
      <c r="P8" s="20"/>
      <c r="Q8" s="20"/>
      <c r="R8" s="19"/>
      <c r="S8" s="20"/>
      <c r="T8" s="20"/>
      <c r="U8" s="20"/>
      <c r="V8" s="20"/>
      <c r="W8" s="20"/>
      <c r="X8" s="19"/>
      <c r="Y8" s="19"/>
      <c r="Z8" s="19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19"/>
      <c r="BL8" s="19"/>
    </row>
    <row r="9" spans="1:64" x14ac:dyDescent="0.25">
      <c r="A9" s="1"/>
      <c r="B9" s="1"/>
      <c r="C9" s="1"/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2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5">
      <c r="A10" s="89" t="s">
        <v>0</v>
      </c>
      <c r="B10" s="89" t="s">
        <v>30</v>
      </c>
      <c r="C10" s="102" t="s">
        <v>31</v>
      </c>
      <c r="D10" s="86" t="s">
        <v>32</v>
      </c>
      <c r="E10" s="86" t="s">
        <v>50</v>
      </c>
      <c r="F10" s="86" t="s">
        <v>33</v>
      </c>
      <c r="G10" s="86" t="s">
        <v>34</v>
      </c>
      <c r="H10" s="90" t="s">
        <v>44</v>
      </c>
      <c r="I10" s="99"/>
      <c r="J10" s="108" t="s">
        <v>103</v>
      </c>
      <c r="K10" s="108" t="s">
        <v>35</v>
      </c>
      <c r="L10" s="111" t="s">
        <v>17</v>
      </c>
      <c r="M10" s="94" t="s">
        <v>1</v>
      </c>
      <c r="N10" s="94"/>
      <c r="O10" s="94"/>
      <c r="P10" s="94"/>
      <c r="Q10" s="89" t="s">
        <v>2</v>
      </c>
      <c r="R10" s="89"/>
      <c r="S10" s="89"/>
      <c r="T10" s="89"/>
      <c r="U10" s="94" t="s">
        <v>3</v>
      </c>
      <c r="V10" s="94" t="s">
        <v>4</v>
      </c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 t="s">
        <v>122</v>
      </c>
      <c r="AJ10" s="94" t="s">
        <v>116</v>
      </c>
      <c r="AK10" s="94" t="s">
        <v>38</v>
      </c>
      <c r="AL10" s="94" t="s">
        <v>5</v>
      </c>
      <c r="AM10" s="94" t="s">
        <v>6</v>
      </c>
      <c r="AN10" s="90" t="s">
        <v>7</v>
      </c>
      <c r="AO10" s="91"/>
      <c r="AP10" s="94" t="s">
        <v>28</v>
      </c>
      <c r="AQ10" s="86" t="s">
        <v>123</v>
      </c>
      <c r="AR10" s="94" t="s">
        <v>8</v>
      </c>
      <c r="AS10" s="94" t="s">
        <v>26</v>
      </c>
      <c r="AT10" s="90" t="s">
        <v>16</v>
      </c>
      <c r="AU10" s="95"/>
      <c r="AV10" s="95"/>
      <c r="AW10" s="95"/>
      <c r="AX10" s="95"/>
      <c r="AY10" s="95"/>
      <c r="AZ10" s="95"/>
      <c r="BA10" s="95"/>
      <c r="BB10" s="91"/>
      <c r="BC10" s="94" t="s">
        <v>9</v>
      </c>
      <c r="BD10" s="94"/>
      <c r="BE10" s="94" t="s">
        <v>29</v>
      </c>
      <c r="BF10" s="94" t="s">
        <v>10</v>
      </c>
      <c r="BG10" s="101" t="s">
        <v>105</v>
      </c>
      <c r="BH10" s="94" t="s">
        <v>37</v>
      </c>
      <c r="BI10" s="89">
        <v>121</v>
      </c>
      <c r="BJ10" s="89">
        <v>122</v>
      </c>
      <c r="BK10" s="89">
        <v>124</v>
      </c>
      <c r="BL10" s="89">
        <v>113</v>
      </c>
    </row>
    <row r="11" spans="1:64" ht="10.5" customHeight="1" x14ac:dyDescent="0.25">
      <c r="A11" s="89"/>
      <c r="B11" s="89"/>
      <c r="C11" s="103"/>
      <c r="D11" s="87"/>
      <c r="E11" s="87"/>
      <c r="F11" s="87"/>
      <c r="G11" s="87"/>
      <c r="H11" s="92"/>
      <c r="I11" s="106"/>
      <c r="J11" s="109"/>
      <c r="K11" s="109"/>
      <c r="L11" s="112"/>
      <c r="M11" s="100" t="s">
        <v>11</v>
      </c>
      <c r="N11" s="100" t="s">
        <v>12</v>
      </c>
      <c r="O11" s="100" t="s">
        <v>13</v>
      </c>
      <c r="P11" s="100" t="s">
        <v>14</v>
      </c>
      <c r="Q11" s="100" t="s">
        <v>12</v>
      </c>
      <c r="R11" s="100" t="s">
        <v>13</v>
      </c>
      <c r="S11" s="100" t="s">
        <v>14</v>
      </c>
      <c r="T11" s="89" t="s">
        <v>15</v>
      </c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2"/>
      <c r="AO11" s="93"/>
      <c r="AP11" s="94"/>
      <c r="AQ11" s="87"/>
      <c r="AR11" s="94"/>
      <c r="AS11" s="94"/>
      <c r="AT11" s="96"/>
      <c r="AU11" s="97"/>
      <c r="AV11" s="97"/>
      <c r="AW11" s="97"/>
      <c r="AX11" s="97"/>
      <c r="AY11" s="97"/>
      <c r="AZ11" s="97"/>
      <c r="BA11" s="97"/>
      <c r="BB11" s="98"/>
      <c r="BC11" s="94"/>
      <c r="BD11" s="94"/>
      <c r="BE11" s="94"/>
      <c r="BF11" s="94"/>
      <c r="BG11" s="101"/>
      <c r="BH11" s="94"/>
      <c r="BI11" s="89"/>
      <c r="BJ11" s="89"/>
      <c r="BK11" s="89"/>
      <c r="BL11" s="89"/>
    </row>
    <row r="12" spans="1:64" ht="4.5" hidden="1" customHeight="1" x14ac:dyDescent="0.25">
      <c r="A12" s="89"/>
      <c r="B12" s="89"/>
      <c r="C12" s="103"/>
      <c r="D12" s="87"/>
      <c r="E12" s="87"/>
      <c r="F12" s="87"/>
      <c r="G12" s="87"/>
      <c r="H12" s="92"/>
      <c r="I12" s="106"/>
      <c r="J12" s="109"/>
      <c r="K12" s="109"/>
      <c r="L12" s="112"/>
      <c r="M12" s="100"/>
      <c r="N12" s="100"/>
      <c r="O12" s="100"/>
      <c r="P12" s="100"/>
      <c r="Q12" s="100"/>
      <c r="R12" s="100"/>
      <c r="S12" s="100"/>
      <c r="T12" s="89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2"/>
      <c r="AO12" s="93"/>
      <c r="AP12" s="94"/>
      <c r="AQ12" s="87"/>
      <c r="AR12" s="94"/>
      <c r="AS12" s="94"/>
      <c r="AT12" s="90" t="s">
        <v>21</v>
      </c>
      <c r="AU12" s="99"/>
      <c r="AV12" s="90" t="s">
        <v>20</v>
      </c>
      <c r="AW12" s="99"/>
      <c r="AX12" s="90" t="s">
        <v>23</v>
      </c>
      <c r="AY12" s="99"/>
      <c r="AZ12" s="90" t="s">
        <v>22</v>
      </c>
      <c r="BA12" s="99"/>
      <c r="BB12" s="86" t="s">
        <v>15</v>
      </c>
      <c r="BC12" s="94"/>
      <c r="BD12" s="94"/>
      <c r="BE12" s="94"/>
      <c r="BF12" s="94"/>
      <c r="BG12" s="101"/>
      <c r="BH12" s="94"/>
      <c r="BI12" s="89"/>
      <c r="BJ12" s="89"/>
      <c r="BK12" s="89"/>
      <c r="BL12" s="89"/>
    </row>
    <row r="13" spans="1:64" ht="61.5" customHeight="1" x14ac:dyDescent="0.25">
      <c r="A13" s="89"/>
      <c r="B13" s="89"/>
      <c r="C13" s="103"/>
      <c r="D13" s="87"/>
      <c r="E13" s="87"/>
      <c r="F13" s="87"/>
      <c r="G13" s="87"/>
      <c r="H13" s="92"/>
      <c r="I13" s="106"/>
      <c r="J13" s="109"/>
      <c r="K13" s="109"/>
      <c r="L13" s="112"/>
      <c r="M13" s="100"/>
      <c r="N13" s="100"/>
      <c r="O13" s="100"/>
      <c r="P13" s="100"/>
      <c r="Q13" s="100"/>
      <c r="R13" s="100"/>
      <c r="S13" s="100"/>
      <c r="T13" s="89"/>
      <c r="U13" s="94"/>
      <c r="V13" s="89" t="s">
        <v>18</v>
      </c>
      <c r="W13" s="89"/>
      <c r="X13" s="89"/>
      <c r="Y13" s="89"/>
      <c r="Z13" s="89"/>
      <c r="AA13" s="89"/>
      <c r="AB13" s="89" t="s">
        <v>19</v>
      </c>
      <c r="AC13" s="89"/>
      <c r="AD13" s="89"/>
      <c r="AE13" s="89"/>
      <c r="AF13" s="89"/>
      <c r="AG13" s="89"/>
      <c r="AH13" s="89" t="s">
        <v>15</v>
      </c>
      <c r="AI13" s="94"/>
      <c r="AJ13" s="94"/>
      <c r="AK13" s="94"/>
      <c r="AL13" s="94"/>
      <c r="AM13" s="94"/>
      <c r="AN13" s="92"/>
      <c r="AO13" s="93"/>
      <c r="AP13" s="94"/>
      <c r="AQ13" s="87"/>
      <c r="AR13" s="94"/>
      <c r="AS13" s="94"/>
      <c r="AT13" s="96"/>
      <c r="AU13" s="98"/>
      <c r="AV13" s="96"/>
      <c r="AW13" s="98"/>
      <c r="AX13" s="96"/>
      <c r="AY13" s="98"/>
      <c r="AZ13" s="96"/>
      <c r="BA13" s="98"/>
      <c r="BB13" s="87"/>
      <c r="BC13" s="94"/>
      <c r="BD13" s="94"/>
      <c r="BE13" s="94"/>
      <c r="BF13" s="94"/>
      <c r="BG13" s="101"/>
      <c r="BH13" s="94"/>
      <c r="BI13" s="89"/>
      <c r="BJ13" s="89"/>
      <c r="BK13" s="89"/>
      <c r="BL13" s="89"/>
    </row>
    <row r="14" spans="1:64" ht="60.75" customHeight="1" x14ac:dyDescent="0.25">
      <c r="A14" s="89"/>
      <c r="B14" s="89"/>
      <c r="C14" s="104"/>
      <c r="D14" s="88"/>
      <c r="E14" s="88"/>
      <c r="F14" s="88"/>
      <c r="G14" s="88"/>
      <c r="H14" s="107"/>
      <c r="I14" s="98"/>
      <c r="J14" s="110"/>
      <c r="K14" s="110"/>
      <c r="L14" s="113"/>
      <c r="M14" s="100"/>
      <c r="N14" s="100"/>
      <c r="O14" s="100"/>
      <c r="P14" s="100"/>
      <c r="Q14" s="100"/>
      <c r="R14" s="100"/>
      <c r="S14" s="100"/>
      <c r="T14" s="89"/>
      <c r="U14" s="94"/>
      <c r="V14" s="52" t="s">
        <v>12</v>
      </c>
      <c r="W14" s="52" t="s">
        <v>12</v>
      </c>
      <c r="X14" s="52" t="s">
        <v>13</v>
      </c>
      <c r="Y14" s="52" t="s">
        <v>13</v>
      </c>
      <c r="Z14" s="52" t="s">
        <v>14</v>
      </c>
      <c r="AA14" s="52" t="s">
        <v>14</v>
      </c>
      <c r="AB14" s="51" t="s">
        <v>108</v>
      </c>
      <c r="AC14" s="51" t="s">
        <v>109</v>
      </c>
      <c r="AD14" s="51" t="s">
        <v>110</v>
      </c>
      <c r="AE14" s="51" t="s">
        <v>111</v>
      </c>
      <c r="AF14" s="51" t="s">
        <v>112</v>
      </c>
      <c r="AG14" s="51" t="s">
        <v>113</v>
      </c>
      <c r="AH14" s="89"/>
      <c r="AI14" s="94"/>
      <c r="AJ14" s="94"/>
      <c r="AK14" s="94"/>
      <c r="AL14" s="94"/>
      <c r="AM14" s="94"/>
      <c r="AN14" s="51" t="s">
        <v>27</v>
      </c>
      <c r="AO14" s="3" t="s">
        <v>25</v>
      </c>
      <c r="AP14" s="94"/>
      <c r="AQ14" s="88"/>
      <c r="AR14" s="94"/>
      <c r="AS14" s="94"/>
      <c r="AT14" s="50" t="s">
        <v>121</v>
      </c>
      <c r="AU14" s="50" t="s">
        <v>114</v>
      </c>
      <c r="AV14" s="50" t="s">
        <v>121</v>
      </c>
      <c r="AW14" s="50" t="s">
        <v>114</v>
      </c>
      <c r="AX14" s="50" t="s">
        <v>121</v>
      </c>
      <c r="AY14" s="50" t="s">
        <v>114</v>
      </c>
      <c r="AZ14" s="50" t="s">
        <v>121</v>
      </c>
      <c r="BA14" s="50" t="s">
        <v>114</v>
      </c>
      <c r="BB14" s="88"/>
      <c r="BC14" s="51" t="s">
        <v>24</v>
      </c>
      <c r="BD14" s="51" t="s">
        <v>25</v>
      </c>
      <c r="BE14" s="94"/>
      <c r="BF14" s="94"/>
      <c r="BG14" s="101"/>
      <c r="BH14" s="94"/>
      <c r="BI14" s="89"/>
      <c r="BJ14" s="89"/>
      <c r="BK14" s="89"/>
      <c r="BL14" s="89"/>
    </row>
    <row r="15" spans="1:64" ht="26.25" customHeight="1" x14ac:dyDescent="0.25">
      <c r="A15" s="14">
        <v>1</v>
      </c>
      <c r="B15" s="30" t="s">
        <v>51</v>
      </c>
      <c r="C15" s="10" t="s">
        <v>36</v>
      </c>
      <c r="D15" s="11" t="s">
        <v>104</v>
      </c>
      <c r="E15" s="14">
        <v>26</v>
      </c>
      <c r="F15" s="11" t="s">
        <v>36</v>
      </c>
      <c r="G15" s="11" t="s">
        <v>81</v>
      </c>
      <c r="H15" s="11" t="s">
        <v>20</v>
      </c>
      <c r="I15" s="11" t="s">
        <v>79</v>
      </c>
      <c r="J15" s="6">
        <v>5.41</v>
      </c>
      <c r="K15" s="39">
        <f>J15*17697</f>
        <v>95740.77</v>
      </c>
      <c r="L15" s="39">
        <f>K15*2</f>
        <v>191481.54</v>
      </c>
      <c r="M15" s="41">
        <f>N15+O15+P15</f>
        <v>16</v>
      </c>
      <c r="N15" s="41"/>
      <c r="O15" s="41">
        <v>15</v>
      </c>
      <c r="P15" s="41">
        <v>1</v>
      </c>
      <c r="Q15" s="42">
        <f>L15/16*N15</f>
        <v>0</v>
      </c>
      <c r="R15" s="42">
        <f>L15/16*O15</f>
        <v>179513.94375000001</v>
      </c>
      <c r="S15" s="42">
        <f>L15/16*P15</f>
        <v>11967.596250000001</v>
      </c>
      <c r="T15" s="41">
        <f>Q15+R15+S15</f>
        <v>191481.54</v>
      </c>
      <c r="U15" s="41">
        <f>T15*25%</f>
        <v>47870.385000000002</v>
      </c>
      <c r="V15" s="41"/>
      <c r="W15" s="41"/>
      <c r="X15" s="41"/>
      <c r="Y15" s="41">
        <v>15</v>
      </c>
      <c r="Z15" s="41"/>
      <c r="AA15" s="41"/>
      <c r="AB15" s="39">
        <f>17697*40%/16*V15/2</f>
        <v>0</v>
      </c>
      <c r="AC15" s="39">
        <f>17697*50%/16*W15/2</f>
        <v>0</v>
      </c>
      <c r="AD15" s="39">
        <f>17697*40%/16*X15/2</f>
        <v>0</v>
      </c>
      <c r="AE15" s="39">
        <f>17697*50%/16*Y15/2</f>
        <v>4147.734375</v>
      </c>
      <c r="AF15" s="39">
        <f>17697*40%/16*Z15/2</f>
        <v>0</v>
      </c>
      <c r="AG15" s="39">
        <f>17697*50%/16*AA15/2</f>
        <v>0</v>
      </c>
      <c r="AH15" s="41">
        <f>AB15+AC15+AD15+AE15+AF15+AG15</f>
        <v>4147.734375</v>
      </c>
      <c r="AI15" s="41">
        <f>(T15+U15)*30%</f>
        <v>71805.577499999999</v>
      </c>
      <c r="AJ15" s="40"/>
      <c r="AK15" s="39"/>
      <c r="AL15" s="40"/>
      <c r="AM15" s="39"/>
      <c r="AN15" s="41"/>
      <c r="AO15" s="41"/>
      <c r="AP15" s="40"/>
      <c r="AQ15" s="41"/>
      <c r="AR15" s="41"/>
      <c r="AS15" s="69">
        <v>34500</v>
      </c>
      <c r="AT15" s="41"/>
      <c r="AU15" s="41"/>
      <c r="AV15" s="41">
        <v>15</v>
      </c>
      <c r="AW15" s="41">
        <f>K15*2*1.25*40%/16*AV15</f>
        <v>89756.971875000017</v>
      </c>
      <c r="AX15" s="41"/>
      <c r="AY15" s="41">
        <f>K15*2*1.25*35%/16*AX15</f>
        <v>0</v>
      </c>
      <c r="AZ15" s="41"/>
      <c r="BA15" s="41">
        <f>K15*2*1.25*30%/16*AZ15</f>
        <v>0</v>
      </c>
      <c r="BB15" s="41">
        <f>AU15+AW15+AY15+BA15</f>
        <v>89756.971875000017</v>
      </c>
      <c r="BC15" s="40"/>
      <c r="BD15" s="39"/>
      <c r="BE15" s="41">
        <f>(T15+U15)*10%</f>
        <v>23935.192500000005</v>
      </c>
      <c r="BF15" s="41">
        <f>U15+AH15+AI15+AJ15+AK15+AL15+AM15+AO15+AP15+AQ15+AS15+BB15+BD15+BE15</f>
        <v>272015.86125000002</v>
      </c>
      <c r="BG15" s="49">
        <f>T15+BF15</f>
        <v>463497.40125</v>
      </c>
      <c r="BH15" s="41">
        <f>(BG15-BG15*10%-BD15)</f>
        <v>417147.66112499998</v>
      </c>
      <c r="BI15" s="41">
        <f>BH15*5.5%</f>
        <v>22943.121361875001</v>
      </c>
      <c r="BJ15" s="41">
        <f>BH15*4%</f>
        <v>16685.906445000001</v>
      </c>
      <c r="BK15" s="41">
        <f>BG15*3%</f>
        <v>13904.922037499999</v>
      </c>
      <c r="BL15" s="41">
        <f>T15+U15</f>
        <v>239351.92500000002</v>
      </c>
    </row>
    <row r="16" spans="1:64" ht="37.5" customHeight="1" x14ac:dyDescent="0.25">
      <c r="A16" s="14">
        <v>2</v>
      </c>
      <c r="B16" s="9" t="s">
        <v>55</v>
      </c>
      <c r="C16" s="31" t="s">
        <v>68</v>
      </c>
      <c r="D16" s="11" t="s">
        <v>88</v>
      </c>
      <c r="E16" s="28">
        <v>38</v>
      </c>
      <c r="F16" s="11" t="s">
        <v>124</v>
      </c>
      <c r="G16" s="11" t="s">
        <v>86</v>
      </c>
      <c r="H16" s="11" t="s">
        <v>20</v>
      </c>
      <c r="I16" s="11" t="s">
        <v>79</v>
      </c>
      <c r="J16" s="6">
        <v>5.41</v>
      </c>
      <c r="K16" s="39">
        <f t="shared" ref="K16:K37" si="0">J16*17697</f>
        <v>95740.77</v>
      </c>
      <c r="L16" s="39">
        <f t="shared" ref="L16:L37" si="1">K16*2</f>
        <v>191481.54</v>
      </c>
      <c r="M16" s="58">
        <f t="shared" ref="M16:M37" si="2">N16+O16+P16</f>
        <v>25</v>
      </c>
      <c r="N16" s="58">
        <v>25</v>
      </c>
      <c r="O16" s="41"/>
      <c r="P16" s="41"/>
      <c r="Q16" s="42">
        <f t="shared" ref="Q16:Q37" si="3">L16/16*N16</f>
        <v>299189.90625</v>
      </c>
      <c r="R16" s="42">
        <f t="shared" ref="R16:R37" si="4">L16/16*O16</f>
        <v>0</v>
      </c>
      <c r="S16" s="42">
        <f t="shared" ref="S16:S37" si="5">L16/16*P16</f>
        <v>0</v>
      </c>
      <c r="T16" s="41">
        <f t="shared" ref="T16:T37" si="6">Q16+R16+S16</f>
        <v>299189.90625</v>
      </c>
      <c r="U16" s="41">
        <f t="shared" ref="U16:U37" si="7">T16*25%</f>
        <v>74797.4765625</v>
      </c>
      <c r="V16" s="41">
        <v>16</v>
      </c>
      <c r="W16" s="41">
        <v>9</v>
      </c>
      <c r="X16" s="41">
        <f>O16</f>
        <v>0</v>
      </c>
      <c r="Y16" s="41"/>
      <c r="Z16" s="41"/>
      <c r="AA16" s="41">
        <f>P16</f>
        <v>0</v>
      </c>
      <c r="AB16" s="39">
        <f t="shared" ref="AB16:AB37" si="8">17697*40%/16*V16/2</f>
        <v>3539.4</v>
      </c>
      <c r="AC16" s="39">
        <f t="shared" ref="AC16:AC37" si="9">17697*50%/16*W16/2</f>
        <v>2488.640625</v>
      </c>
      <c r="AD16" s="39">
        <f t="shared" ref="AD16:AD37" si="10">17697*40%/16*X16/2</f>
        <v>0</v>
      </c>
      <c r="AE16" s="39">
        <f t="shared" ref="AE16:AE37" si="11">17697*50%/16*Y16/2</f>
        <v>0</v>
      </c>
      <c r="AF16" s="39">
        <f t="shared" ref="AF16:AF37" si="12">17697*40%/16*Z16/2</f>
        <v>0</v>
      </c>
      <c r="AG16" s="39">
        <f t="shared" ref="AG16:AG37" si="13">17697*50%/16*AA16/2</f>
        <v>0</v>
      </c>
      <c r="AH16" s="41">
        <f t="shared" ref="AH16:AH37" si="14">AB16+AC16+AD16+AE16+AF16+AG16</f>
        <v>6028.0406249999996</v>
      </c>
      <c r="AI16" s="41">
        <f t="shared" ref="AI16:AI37" si="15">(T16+U16)*30%</f>
        <v>112196.21484375</v>
      </c>
      <c r="AJ16" s="40"/>
      <c r="AK16" s="39">
        <v>4424</v>
      </c>
      <c r="AL16" s="40"/>
      <c r="AM16" s="39"/>
      <c r="AN16" s="41"/>
      <c r="AO16" s="41"/>
      <c r="AP16" s="40"/>
      <c r="AQ16" s="41"/>
      <c r="AR16" s="41"/>
      <c r="AS16" s="41"/>
      <c r="AT16" s="41"/>
      <c r="AU16" s="41"/>
      <c r="AV16" s="41">
        <v>20</v>
      </c>
      <c r="AW16" s="41">
        <f t="shared" ref="AW16:AW37" si="16">K16*2*1.25*40%/16*AV16</f>
        <v>119675.96250000002</v>
      </c>
      <c r="AX16" s="41"/>
      <c r="AY16" s="41">
        <f t="shared" ref="AY16:AY37" si="17">K16*2*1.25*35%/16*AX16</f>
        <v>0</v>
      </c>
      <c r="AZ16" s="41"/>
      <c r="BA16" s="41">
        <f t="shared" ref="BA16:BA37" si="18">K16*2*1.25*30%/16*AZ16</f>
        <v>0</v>
      </c>
      <c r="BB16" s="41">
        <f t="shared" ref="BB16:BB37" si="19">AU16+AW16+AY16+BA16</f>
        <v>119675.96250000002</v>
      </c>
      <c r="BC16" s="40">
        <v>1</v>
      </c>
      <c r="BD16" s="39">
        <v>4313</v>
      </c>
      <c r="BE16" s="41">
        <f t="shared" ref="BE16:BE37" si="20">(T16+U16)*10%</f>
        <v>37398.73828125</v>
      </c>
      <c r="BF16" s="41">
        <f t="shared" ref="BF16:BF38" si="21">U16+AH16+AI16+AJ16+AK16+AL16+AM16+AO16+AP16+AQ16+AS16+BB16+BD16+BE16</f>
        <v>358833.43281250005</v>
      </c>
      <c r="BG16" s="49">
        <f t="shared" ref="BG16:BG38" si="22">T16+BF16</f>
        <v>658023.33906250005</v>
      </c>
      <c r="BH16" s="41">
        <f t="shared" ref="BH16:BH38" si="23">(BG16-BG16*10%-BD16)</f>
        <v>587908.00515625009</v>
      </c>
      <c r="BI16" s="41">
        <f t="shared" ref="BI16:BI38" si="24">BH16*5.5%</f>
        <v>32334.940283593754</v>
      </c>
      <c r="BJ16" s="41">
        <f t="shared" ref="BJ16:BJ38" si="25">BH16*4%</f>
        <v>23516.320206250002</v>
      </c>
      <c r="BK16" s="41">
        <f t="shared" ref="BK16:BK38" si="26">BG16*3%</f>
        <v>19740.700171875</v>
      </c>
      <c r="BL16" s="41">
        <f t="shared" ref="BL16:BL38" si="27">T16+U16</f>
        <v>373987.3828125</v>
      </c>
    </row>
    <row r="17" spans="1:64" ht="37.5" customHeight="1" x14ac:dyDescent="0.25">
      <c r="A17" s="14"/>
      <c r="B17" s="9" t="s">
        <v>129</v>
      </c>
      <c r="C17" s="31" t="s">
        <v>68</v>
      </c>
      <c r="D17" s="11" t="s">
        <v>88</v>
      </c>
      <c r="E17" s="6">
        <v>13</v>
      </c>
      <c r="F17" s="11" t="s">
        <v>68</v>
      </c>
      <c r="G17" s="11"/>
      <c r="H17" s="56"/>
      <c r="I17" s="11" t="s">
        <v>48</v>
      </c>
      <c r="J17" s="6">
        <v>4.49</v>
      </c>
      <c r="K17" s="39">
        <f t="shared" si="0"/>
        <v>79459.53</v>
      </c>
      <c r="L17" s="39">
        <f t="shared" si="1"/>
        <v>158919.06</v>
      </c>
      <c r="M17" s="60">
        <f t="shared" si="2"/>
        <v>19.5</v>
      </c>
      <c r="N17" s="61">
        <v>19.5</v>
      </c>
      <c r="O17" s="58"/>
      <c r="P17" s="58"/>
      <c r="Q17" s="59">
        <f t="shared" si="3"/>
        <v>193682.604375</v>
      </c>
      <c r="R17" s="59">
        <f t="shared" si="4"/>
        <v>0</v>
      </c>
      <c r="S17" s="59">
        <f t="shared" si="5"/>
        <v>0</v>
      </c>
      <c r="T17" s="58">
        <f t="shared" si="6"/>
        <v>193682.604375</v>
      </c>
      <c r="U17" s="58">
        <f t="shared" si="7"/>
        <v>48420.651093749999</v>
      </c>
      <c r="V17" s="47">
        <v>19.5</v>
      </c>
      <c r="W17" s="41"/>
      <c r="X17" s="41">
        <f>O17</f>
        <v>0</v>
      </c>
      <c r="Y17" s="41"/>
      <c r="Z17" s="41"/>
      <c r="AA17" s="41">
        <f>P17</f>
        <v>0</v>
      </c>
      <c r="AB17" s="39">
        <f t="shared" si="8"/>
        <v>4313.6437500000002</v>
      </c>
      <c r="AC17" s="39">
        <f t="shared" si="9"/>
        <v>0</v>
      </c>
      <c r="AD17" s="39">
        <f t="shared" si="10"/>
        <v>0</v>
      </c>
      <c r="AE17" s="39">
        <f t="shared" si="11"/>
        <v>0</v>
      </c>
      <c r="AF17" s="39">
        <f t="shared" si="12"/>
        <v>0</v>
      </c>
      <c r="AG17" s="39">
        <f t="shared" si="13"/>
        <v>0</v>
      </c>
      <c r="AH17" s="41">
        <f t="shared" si="14"/>
        <v>4313.6437500000002</v>
      </c>
      <c r="AI17" s="41">
        <f t="shared" si="15"/>
        <v>72630.976640624998</v>
      </c>
      <c r="AJ17" s="40"/>
      <c r="AK17" s="39">
        <v>4424</v>
      </c>
      <c r="AL17" s="40"/>
      <c r="AM17" s="39"/>
      <c r="AN17" s="41"/>
      <c r="AO17" s="41"/>
      <c r="AP17" s="40"/>
      <c r="AQ17" s="41"/>
      <c r="AR17" s="41"/>
      <c r="AS17" s="41"/>
      <c r="AT17" s="41"/>
      <c r="AU17" s="41"/>
      <c r="AV17" s="41"/>
      <c r="AW17" s="41">
        <f t="shared" si="16"/>
        <v>0</v>
      </c>
      <c r="AX17" s="41"/>
      <c r="AY17" s="41">
        <f t="shared" si="17"/>
        <v>0</v>
      </c>
      <c r="AZ17" s="41"/>
      <c r="BA17" s="41">
        <f t="shared" si="18"/>
        <v>0</v>
      </c>
      <c r="BB17" s="41">
        <f t="shared" si="19"/>
        <v>0</v>
      </c>
      <c r="BC17" s="40">
        <v>1</v>
      </c>
      <c r="BD17" s="39">
        <v>4313</v>
      </c>
      <c r="BE17" s="41">
        <f t="shared" si="20"/>
        <v>24210.325546874999</v>
      </c>
      <c r="BF17" s="41">
        <f t="shared" si="21"/>
        <v>158312.59703125001</v>
      </c>
      <c r="BG17" s="49">
        <f t="shared" si="22"/>
        <v>351995.20140625001</v>
      </c>
      <c r="BH17" s="41">
        <f t="shared" si="23"/>
        <v>312482.681265625</v>
      </c>
      <c r="BI17" s="41">
        <f t="shared" si="24"/>
        <v>17186.547469609373</v>
      </c>
      <c r="BJ17" s="41">
        <f t="shared" si="25"/>
        <v>12499.307250625001</v>
      </c>
      <c r="BK17" s="41">
        <f t="shared" si="26"/>
        <v>10559.856042187499</v>
      </c>
      <c r="BL17" s="41">
        <f t="shared" si="27"/>
        <v>242103.25546874999</v>
      </c>
    </row>
    <row r="18" spans="1:64" ht="35.25" customHeight="1" x14ac:dyDescent="0.25">
      <c r="A18" s="14">
        <v>4</v>
      </c>
      <c r="B18" s="9" t="s">
        <v>56</v>
      </c>
      <c r="C18" s="31" t="s">
        <v>69</v>
      </c>
      <c r="D18" s="11" t="s">
        <v>89</v>
      </c>
      <c r="E18" s="62">
        <v>20.8</v>
      </c>
      <c r="F18" s="11" t="s">
        <v>69</v>
      </c>
      <c r="G18" s="11"/>
      <c r="H18" s="37" t="s">
        <v>80</v>
      </c>
      <c r="I18" s="11" t="s">
        <v>46</v>
      </c>
      <c r="J18" s="6">
        <v>5.12</v>
      </c>
      <c r="K18" s="39">
        <f t="shared" si="0"/>
        <v>90608.639999999999</v>
      </c>
      <c r="L18" s="39">
        <f t="shared" si="1"/>
        <v>181217.28</v>
      </c>
      <c r="M18" s="41">
        <f t="shared" si="2"/>
        <v>18</v>
      </c>
      <c r="N18" s="41"/>
      <c r="O18" s="41">
        <v>12</v>
      </c>
      <c r="P18" s="41">
        <v>6</v>
      </c>
      <c r="Q18" s="42">
        <f t="shared" si="3"/>
        <v>0</v>
      </c>
      <c r="R18" s="42">
        <f t="shared" si="4"/>
        <v>135912.95999999999</v>
      </c>
      <c r="S18" s="42">
        <f t="shared" si="5"/>
        <v>67956.479999999996</v>
      </c>
      <c r="T18" s="41">
        <f t="shared" si="6"/>
        <v>203869.44</v>
      </c>
      <c r="U18" s="41">
        <f t="shared" si="7"/>
        <v>50967.360000000001</v>
      </c>
      <c r="V18" s="41"/>
      <c r="W18" s="41"/>
      <c r="X18" s="41"/>
      <c r="Y18" s="41"/>
      <c r="Z18" s="41"/>
      <c r="AA18" s="41"/>
      <c r="AB18" s="39">
        <f t="shared" si="8"/>
        <v>0</v>
      </c>
      <c r="AC18" s="39">
        <f t="shared" si="9"/>
        <v>0</v>
      </c>
      <c r="AD18" s="39">
        <f t="shared" si="10"/>
        <v>0</v>
      </c>
      <c r="AE18" s="39">
        <f t="shared" si="11"/>
        <v>0</v>
      </c>
      <c r="AF18" s="39">
        <f t="shared" si="12"/>
        <v>0</v>
      </c>
      <c r="AG18" s="39">
        <f t="shared" si="13"/>
        <v>0</v>
      </c>
      <c r="AH18" s="41">
        <f t="shared" si="14"/>
        <v>0</v>
      </c>
      <c r="AI18" s="41">
        <f t="shared" si="15"/>
        <v>76451.039999999994</v>
      </c>
      <c r="AJ18" s="40">
        <v>17697</v>
      </c>
      <c r="AK18" s="39"/>
      <c r="AL18" s="40"/>
      <c r="AM18" s="39"/>
      <c r="AN18" s="41"/>
      <c r="AO18" s="41"/>
      <c r="AP18" s="40"/>
      <c r="AQ18" s="41"/>
      <c r="AR18" s="41"/>
      <c r="AS18" s="41"/>
      <c r="AT18" s="41"/>
      <c r="AU18" s="41"/>
      <c r="AV18" s="41"/>
      <c r="AW18" s="41">
        <f t="shared" si="16"/>
        <v>0</v>
      </c>
      <c r="AX18" s="41"/>
      <c r="AY18" s="41">
        <f t="shared" si="17"/>
        <v>0</v>
      </c>
      <c r="AZ18" s="69">
        <v>18</v>
      </c>
      <c r="BA18" s="41">
        <f t="shared" si="18"/>
        <v>76451.039999999994</v>
      </c>
      <c r="BB18" s="41">
        <f t="shared" si="19"/>
        <v>76451.039999999994</v>
      </c>
      <c r="BC18" s="40">
        <v>1</v>
      </c>
      <c r="BD18" s="39">
        <v>4313</v>
      </c>
      <c r="BE18" s="41">
        <f t="shared" si="20"/>
        <v>25483.68</v>
      </c>
      <c r="BF18" s="41">
        <f t="shared" si="21"/>
        <v>251363.12</v>
      </c>
      <c r="BG18" s="49">
        <f t="shared" si="22"/>
        <v>455232.56</v>
      </c>
      <c r="BH18" s="41">
        <f t="shared" si="23"/>
        <v>405396.304</v>
      </c>
      <c r="BI18" s="41">
        <f t="shared" si="24"/>
        <v>22296.796720000002</v>
      </c>
      <c r="BJ18" s="41">
        <f t="shared" si="25"/>
        <v>16215.85216</v>
      </c>
      <c r="BK18" s="41">
        <f t="shared" si="26"/>
        <v>13656.976799999999</v>
      </c>
      <c r="BL18" s="41">
        <f t="shared" si="27"/>
        <v>254836.8</v>
      </c>
    </row>
    <row r="19" spans="1:64" ht="27.75" customHeight="1" x14ac:dyDescent="0.25">
      <c r="A19" s="14">
        <v>5</v>
      </c>
      <c r="B19" s="9" t="s">
        <v>57</v>
      </c>
      <c r="C19" s="31" t="s">
        <v>70</v>
      </c>
      <c r="D19" s="11" t="s">
        <v>90</v>
      </c>
      <c r="E19" s="62">
        <v>24</v>
      </c>
      <c r="F19" s="11" t="s">
        <v>70</v>
      </c>
      <c r="G19" s="11" t="s">
        <v>85</v>
      </c>
      <c r="H19" s="38" t="s">
        <v>20</v>
      </c>
      <c r="I19" s="11" t="s">
        <v>79</v>
      </c>
      <c r="J19" s="6">
        <v>5.32</v>
      </c>
      <c r="K19" s="39">
        <f t="shared" si="0"/>
        <v>94148.040000000008</v>
      </c>
      <c r="L19" s="39">
        <f t="shared" si="1"/>
        <v>188296.08000000002</v>
      </c>
      <c r="M19" s="41">
        <f t="shared" si="2"/>
        <v>17</v>
      </c>
      <c r="N19" s="41">
        <v>4</v>
      </c>
      <c r="O19" s="41">
        <v>12</v>
      </c>
      <c r="P19" s="41">
        <v>1</v>
      </c>
      <c r="Q19" s="42">
        <f t="shared" si="3"/>
        <v>47074.020000000004</v>
      </c>
      <c r="R19" s="42">
        <f t="shared" si="4"/>
        <v>141222.06</v>
      </c>
      <c r="S19" s="42">
        <f t="shared" si="5"/>
        <v>11768.505000000001</v>
      </c>
      <c r="T19" s="41">
        <f t="shared" si="6"/>
        <v>200064.58500000002</v>
      </c>
      <c r="U19" s="41">
        <f t="shared" si="7"/>
        <v>50016.146250000005</v>
      </c>
      <c r="V19" s="41">
        <v>4</v>
      </c>
      <c r="W19" s="41"/>
      <c r="X19" s="41">
        <v>12</v>
      </c>
      <c r="Y19" s="41"/>
      <c r="Z19" s="41">
        <v>1</v>
      </c>
      <c r="AA19" s="41"/>
      <c r="AB19" s="39">
        <f t="shared" si="8"/>
        <v>884.85</v>
      </c>
      <c r="AC19" s="39">
        <f t="shared" si="9"/>
        <v>0</v>
      </c>
      <c r="AD19" s="39">
        <f t="shared" si="10"/>
        <v>2654.55</v>
      </c>
      <c r="AE19" s="39">
        <f t="shared" si="11"/>
        <v>0</v>
      </c>
      <c r="AF19" s="39">
        <f t="shared" si="12"/>
        <v>221.21250000000001</v>
      </c>
      <c r="AG19" s="39">
        <f t="shared" si="13"/>
        <v>0</v>
      </c>
      <c r="AH19" s="41">
        <f t="shared" si="14"/>
        <v>3760.6125000000002</v>
      </c>
      <c r="AI19" s="41">
        <f t="shared" si="15"/>
        <v>75024.219375000001</v>
      </c>
      <c r="AJ19" s="40"/>
      <c r="AK19" s="39">
        <v>5309</v>
      </c>
      <c r="AL19" s="40"/>
      <c r="AM19" s="39"/>
      <c r="AN19" s="41"/>
      <c r="AO19" s="41"/>
      <c r="AP19" s="40"/>
      <c r="AQ19" s="41"/>
      <c r="AR19" s="41"/>
      <c r="AS19" s="41"/>
      <c r="AT19" s="41"/>
      <c r="AU19" s="41"/>
      <c r="AV19" s="41">
        <v>17</v>
      </c>
      <c r="AW19" s="41">
        <f t="shared" si="16"/>
        <v>100032.29250000003</v>
      </c>
      <c r="AX19" s="41"/>
      <c r="AY19" s="41">
        <f t="shared" si="17"/>
        <v>0</v>
      </c>
      <c r="AZ19" s="41"/>
      <c r="BA19" s="41">
        <f t="shared" si="18"/>
        <v>0</v>
      </c>
      <c r="BB19" s="41">
        <f t="shared" si="19"/>
        <v>100032.29250000003</v>
      </c>
      <c r="BC19" s="40">
        <v>1</v>
      </c>
      <c r="BD19" s="39">
        <v>4313</v>
      </c>
      <c r="BE19" s="41">
        <f t="shared" si="20"/>
        <v>25008.073125000003</v>
      </c>
      <c r="BF19" s="41">
        <f t="shared" si="21"/>
        <v>263463.34375000006</v>
      </c>
      <c r="BG19" s="49">
        <f t="shared" si="22"/>
        <v>463527.92875000008</v>
      </c>
      <c r="BH19" s="41">
        <f t="shared" si="23"/>
        <v>412862.13587500004</v>
      </c>
      <c r="BI19" s="41">
        <f t="shared" si="24"/>
        <v>22707.417473125002</v>
      </c>
      <c r="BJ19" s="41">
        <f t="shared" si="25"/>
        <v>16514.485435000002</v>
      </c>
      <c r="BK19" s="41">
        <f t="shared" si="26"/>
        <v>13905.837862500002</v>
      </c>
      <c r="BL19" s="41">
        <f t="shared" si="27"/>
        <v>250080.73125000001</v>
      </c>
    </row>
    <row r="20" spans="1:64" ht="31.5" customHeight="1" x14ac:dyDescent="0.25">
      <c r="A20" s="78">
        <v>6</v>
      </c>
      <c r="B20" s="83" t="s">
        <v>58</v>
      </c>
      <c r="C20" s="31" t="s">
        <v>67</v>
      </c>
      <c r="D20" s="11" t="s">
        <v>91</v>
      </c>
      <c r="E20" s="62">
        <v>34.799999999999997</v>
      </c>
      <c r="F20" s="11" t="s">
        <v>67</v>
      </c>
      <c r="G20" s="11" t="s">
        <v>102</v>
      </c>
      <c r="H20" s="11" t="s">
        <v>23</v>
      </c>
      <c r="I20" s="11" t="s">
        <v>46</v>
      </c>
      <c r="J20" s="6">
        <v>5.2</v>
      </c>
      <c r="K20" s="39">
        <f t="shared" si="0"/>
        <v>92024.400000000009</v>
      </c>
      <c r="L20" s="39">
        <f t="shared" si="1"/>
        <v>184048.80000000002</v>
      </c>
      <c r="M20" s="41">
        <f t="shared" si="2"/>
        <v>16</v>
      </c>
      <c r="N20" s="41"/>
      <c r="O20" s="41">
        <v>10</v>
      </c>
      <c r="P20" s="41">
        <v>6</v>
      </c>
      <c r="Q20" s="42">
        <f t="shared" si="3"/>
        <v>0</v>
      </c>
      <c r="R20" s="42">
        <f t="shared" si="4"/>
        <v>115030.50000000001</v>
      </c>
      <c r="S20" s="42">
        <f t="shared" si="5"/>
        <v>69018.3</v>
      </c>
      <c r="T20" s="41">
        <f t="shared" si="6"/>
        <v>184048.80000000002</v>
      </c>
      <c r="U20" s="41">
        <f t="shared" si="7"/>
        <v>46012.200000000004</v>
      </c>
      <c r="V20" s="41"/>
      <c r="W20" s="41"/>
      <c r="X20" s="41"/>
      <c r="Y20" s="41">
        <v>10</v>
      </c>
      <c r="Z20" s="41"/>
      <c r="AA20" s="41">
        <f>P20</f>
        <v>6</v>
      </c>
      <c r="AB20" s="39">
        <f t="shared" si="8"/>
        <v>0</v>
      </c>
      <c r="AC20" s="39">
        <f t="shared" si="9"/>
        <v>0</v>
      </c>
      <c r="AD20" s="39">
        <f t="shared" si="10"/>
        <v>0</v>
      </c>
      <c r="AE20" s="39">
        <f t="shared" si="11"/>
        <v>2765.15625</v>
      </c>
      <c r="AF20" s="39">
        <f t="shared" si="12"/>
        <v>0</v>
      </c>
      <c r="AG20" s="39">
        <f t="shared" si="13"/>
        <v>1659.09375</v>
      </c>
      <c r="AH20" s="41">
        <f t="shared" si="14"/>
        <v>4424.25</v>
      </c>
      <c r="AI20" s="41">
        <f t="shared" si="15"/>
        <v>69018.3</v>
      </c>
      <c r="AJ20" s="40"/>
      <c r="AK20" s="39"/>
      <c r="AL20" s="40"/>
      <c r="AM20" s="39"/>
      <c r="AN20" s="41"/>
      <c r="AO20" s="41"/>
      <c r="AP20" s="40"/>
      <c r="AQ20" s="41"/>
      <c r="AR20" s="41"/>
      <c r="AS20" s="41"/>
      <c r="AT20" s="41"/>
      <c r="AU20" s="41"/>
      <c r="AV20" s="41"/>
      <c r="AW20" s="41">
        <f t="shared" si="16"/>
        <v>0</v>
      </c>
      <c r="AX20" s="41">
        <v>16</v>
      </c>
      <c r="AY20" s="41">
        <f t="shared" si="17"/>
        <v>80521.350000000006</v>
      </c>
      <c r="AZ20" s="41"/>
      <c r="BA20" s="41">
        <f t="shared" si="18"/>
        <v>0</v>
      </c>
      <c r="BB20" s="41">
        <f t="shared" si="19"/>
        <v>80521.350000000006</v>
      </c>
      <c r="BC20" s="40">
        <v>1</v>
      </c>
      <c r="BD20" s="39">
        <v>4313</v>
      </c>
      <c r="BE20" s="41">
        <f t="shared" si="20"/>
        <v>23006.100000000006</v>
      </c>
      <c r="BF20" s="41">
        <f t="shared" si="21"/>
        <v>227295.2</v>
      </c>
      <c r="BG20" s="49">
        <f t="shared" si="22"/>
        <v>411344</v>
      </c>
      <c r="BH20" s="41">
        <f t="shared" si="23"/>
        <v>365896.6</v>
      </c>
      <c r="BI20" s="41">
        <f t="shared" si="24"/>
        <v>20124.312999999998</v>
      </c>
      <c r="BJ20" s="41">
        <f t="shared" si="25"/>
        <v>14635.864</v>
      </c>
      <c r="BK20" s="41">
        <f t="shared" si="26"/>
        <v>12340.32</v>
      </c>
      <c r="BL20" s="41">
        <f t="shared" si="27"/>
        <v>230061.00000000003</v>
      </c>
    </row>
    <row r="21" spans="1:64" ht="31.5" customHeight="1" x14ac:dyDescent="0.25">
      <c r="A21" s="79"/>
      <c r="B21" s="123"/>
      <c r="C21" s="31" t="s">
        <v>68</v>
      </c>
      <c r="D21" s="11" t="s">
        <v>91</v>
      </c>
      <c r="E21" s="62">
        <v>34.799999999999997</v>
      </c>
      <c r="F21" s="11" t="s">
        <v>126</v>
      </c>
      <c r="G21" s="11"/>
      <c r="H21" s="11"/>
      <c r="I21" s="11" t="s">
        <v>47</v>
      </c>
      <c r="J21" s="6">
        <v>3.73</v>
      </c>
      <c r="K21" s="39">
        <f t="shared" si="0"/>
        <v>66009.81</v>
      </c>
      <c r="L21" s="39">
        <f t="shared" si="1"/>
        <v>132019.62</v>
      </c>
      <c r="M21" s="41">
        <f t="shared" si="2"/>
        <v>7</v>
      </c>
      <c r="N21" s="41">
        <v>7</v>
      </c>
      <c r="O21" s="41"/>
      <c r="P21" s="41"/>
      <c r="Q21" s="42">
        <f t="shared" si="3"/>
        <v>57758.583749999998</v>
      </c>
      <c r="R21" s="42">
        <f t="shared" ref="R21" si="28">L21/16*O21</f>
        <v>0</v>
      </c>
      <c r="S21" s="42">
        <f t="shared" ref="S21" si="29">L21/16*P21</f>
        <v>0</v>
      </c>
      <c r="T21" s="41">
        <f t="shared" ref="T21" si="30">Q21+R21+S21</f>
        <v>57758.583749999998</v>
      </c>
      <c r="U21" s="41">
        <f t="shared" ref="U21" si="31">T21*25%</f>
        <v>14439.645937499999</v>
      </c>
      <c r="V21" s="41">
        <v>7</v>
      </c>
      <c r="W21" s="41"/>
      <c r="X21" s="41"/>
      <c r="Y21" s="41"/>
      <c r="Z21" s="41"/>
      <c r="AA21" s="41"/>
      <c r="AB21" s="39">
        <f t="shared" ref="AB21" si="32">17697*40%/16*V21/2</f>
        <v>1548.4875</v>
      </c>
      <c r="AC21" s="39">
        <f t="shared" ref="AC21" si="33">17697*50%/16*W21/2</f>
        <v>0</v>
      </c>
      <c r="AD21" s="39">
        <f t="shared" ref="AD21" si="34">17697*40%/16*X21/2</f>
        <v>0</v>
      </c>
      <c r="AE21" s="39">
        <f t="shared" ref="AE21" si="35">17697*50%/16*Y21/2</f>
        <v>0</v>
      </c>
      <c r="AF21" s="39">
        <f t="shared" ref="AF21" si="36">17697*40%/16*Z21/2</f>
        <v>0</v>
      </c>
      <c r="AG21" s="39">
        <f t="shared" ref="AG21" si="37">17697*50%/16*AA21/2</f>
        <v>0</v>
      </c>
      <c r="AH21" s="41">
        <f t="shared" ref="AH21" si="38">AB21+AC21+AD21+AE21+AF21+AG21</f>
        <v>1548.4875</v>
      </c>
      <c r="AI21" s="41">
        <f t="shared" ref="AI21" si="39">(T21+U21)*30%</f>
        <v>21659.46890625</v>
      </c>
      <c r="AJ21" s="40"/>
      <c r="AK21" s="39"/>
      <c r="AL21" s="40"/>
      <c r="AM21" s="39"/>
      <c r="AN21" s="41"/>
      <c r="AO21" s="41"/>
      <c r="AP21" s="40"/>
      <c r="AQ21" s="41"/>
      <c r="AR21" s="41"/>
      <c r="AS21" s="41"/>
      <c r="AT21" s="41"/>
      <c r="AU21" s="41"/>
      <c r="AV21" s="41"/>
      <c r="AW21" s="41">
        <f t="shared" si="16"/>
        <v>0</v>
      </c>
      <c r="AX21" s="41"/>
      <c r="AY21" s="41"/>
      <c r="AZ21" s="41"/>
      <c r="BA21" s="41">
        <f t="shared" si="18"/>
        <v>0</v>
      </c>
      <c r="BB21" s="41">
        <f t="shared" si="19"/>
        <v>0</v>
      </c>
      <c r="BC21" s="40"/>
      <c r="BD21" s="39"/>
      <c r="BE21" s="41">
        <f t="shared" si="20"/>
        <v>7219.8229687500007</v>
      </c>
      <c r="BF21" s="41">
        <f t="shared" si="21"/>
        <v>44867.425312499996</v>
      </c>
      <c r="BG21" s="49">
        <f t="shared" si="22"/>
        <v>102626.0090625</v>
      </c>
      <c r="BH21" s="41">
        <f t="shared" si="23"/>
        <v>92363.408156249992</v>
      </c>
      <c r="BI21" s="41">
        <f t="shared" si="24"/>
        <v>5079.9874485937498</v>
      </c>
      <c r="BJ21" s="41">
        <f t="shared" si="25"/>
        <v>3694.5363262499995</v>
      </c>
      <c r="BK21" s="41">
        <f t="shared" si="26"/>
        <v>3078.7802718749999</v>
      </c>
      <c r="BL21" s="41">
        <f t="shared" si="27"/>
        <v>72198.229687500003</v>
      </c>
    </row>
    <row r="22" spans="1:64" ht="37.5" customHeight="1" x14ac:dyDescent="0.25">
      <c r="A22" s="14">
        <v>7</v>
      </c>
      <c r="B22" s="9" t="s">
        <v>59</v>
      </c>
      <c r="C22" s="31" t="s">
        <v>71</v>
      </c>
      <c r="D22" s="11" t="s">
        <v>92</v>
      </c>
      <c r="E22" s="6">
        <v>23</v>
      </c>
      <c r="F22" s="11" t="s">
        <v>71</v>
      </c>
      <c r="G22" s="11" t="s">
        <v>84</v>
      </c>
      <c r="H22" s="38" t="s">
        <v>22</v>
      </c>
      <c r="I22" s="11" t="s">
        <v>45</v>
      </c>
      <c r="J22" s="6">
        <v>5.08</v>
      </c>
      <c r="K22" s="39">
        <f t="shared" si="0"/>
        <v>89900.76</v>
      </c>
      <c r="L22" s="39">
        <f t="shared" si="1"/>
        <v>179801.52</v>
      </c>
      <c r="M22" s="41">
        <f t="shared" si="2"/>
        <v>20</v>
      </c>
      <c r="N22" s="41"/>
      <c r="O22" s="41">
        <v>10</v>
      </c>
      <c r="P22" s="41">
        <v>10</v>
      </c>
      <c r="Q22" s="42">
        <f t="shared" si="3"/>
        <v>0</v>
      </c>
      <c r="R22" s="42">
        <f t="shared" si="4"/>
        <v>112375.95</v>
      </c>
      <c r="S22" s="42">
        <f t="shared" si="5"/>
        <v>112375.95</v>
      </c>
      <c r="T22" s="41">
        <f t="shared" si="6"/>
        <v>224751.9</v>
      </c>
      <c r="U22" s="41">
        <f t="shared" si="7"/>
        <v>56187.974999999999</v>
      </c>
      <c r="V22" s="41"/>
      <c r="W22" s="41"/>
      <c r="X22" s="41">
        <v>10</v>
      </c>
      <c r="Y22" s="41"/>
      <c r="Z22" s="41">
        <v>10</v>
      </c>
      <c r="AA22" s="41"/>
      <c r="AB22" s="39">
        <f t="shared" si="8"/>
        <v>0</v>
      </c>
      <c r="AC22" s="39">
        <f t="shared" si="9"/>
        <v>0</v>
      </c>
      <c r="AD22" s="39">
        <f t="shared" si="10"/>
        <v>2212.125</v>
      </c>
      <c r="AE22" s="39">
        <f t="shared" si="11"/>
        <v>0</v>
      </c>
      <c r="AF22" s="39">
        <f t="shared" si="12"/>
        <v>2212.125</v>
      </c>
      <c r="AG22" s="39">
        <f t="shared" si="13"/>
        <v>0</v>
      </c>
      <c r="AH22" s="41">
        <f t="shared" si="14"/>
        <v>4424.25</v>
      </c>
      <c r="AI22" s="41">
        <f t="shared" si="15"/>
        <v>84281.962499999994</v>
      </c>
      <c r="AJ22" s="40"/>
      <c r="AK22" s="39"/>
      <c r="AL22" s="40"/>
      <c r="AM22" s="39"/>
      <c r="AN22" s="41"/>
      <c r="AO22" s="41"/>
      <c r="AP22" s="40"/>
      <c r="AQ22" s="41"/>
      <c r="AR22" s="41"/>
      <c r="AS22" s="69">
        <v>34500</v>
      </c>
      <c r="AT22" s="41"/>
      <c r="AU22" s="41"/>
      <c r="AV22" s="41"/>
      <c r="AW22" s="41">
        <f t="shared" si="16"/>
        <v>0</v>
      </c>
      <c r="AX22" s="41"/>
      <c r="AY22" s="41">
        <f t="shared" si="17"/>
        <v>0</v>
      </c>
      <c r="AZ22" s="41">
        <v>20</v>
      </c>
      <c r="BA22" s="41">
        <f t="shared" si="18"/>
        <v>84281.962499999994</v>
      </c>
      <c r="BB22" s="41">
        <f t="shared" si="19"/>
        <v>84281.962499999994</v>
      </c>
      <c r="BC22" s="40"/>
      <c r="BD22" s="39"/>
      <c r="BE22" s="41">
        <f t="shared" si="20"/>
        <v>28093.987500000003</v>
      </c>
      <c r="BF22" s="41">
        <f t="shared" si="21"/>
        <v>291770.13750000001</v>
      </c>
      <c r="BG22" s="49">
        <f t="shared" si="22"/>
        <v>516522.03749999998</v>
      </c>
      <c r="BH22" s="41">
        <f t="shared" si="23"/>
        <v>464869.83374999999</v>
      </c>
      <c r="BI22" s="41">
        <f t="shared" si="24"/>
        <v>25567.840856250001</v>
      </c>
      <c r="BJ22" s="41">
        <f t="shared" si="25"/>
        <v>18594.79335</v>
      </c>
      <c r="BK22" s="41">
        <f t="shared" si="26"/>
        <v>15495.661124999999</v>
      </c>
      <c r="BL22" s="41">
        <f t="shared" si="27"/>
        <v>280939.875</v>
      </c>
    </row>
    <row r="23" spans="1:64" ht="37.5" customHeight="1" x14ac:dyDescent="0.25">
      <c r="A23" s="14">
        <v>9</v>
      </c>
      <c r="B23" s="9" t="s">
        <v>60</v>
      </c>
      <c r="C23" s="31" t="s">
        <v>72</v>
      </c>
      <c r="D23" s="11" t="s">
        <v>93</v>
      </c>
      <c r="E23" s="28">
        <v>7.8</v>
      </c>
      <c r="F23" s="11" t="s">
        <v>72</v>
      </c>
      <c r="G23" s="11" t="s">
        <v>87</v>
      </c>
      <c r="H23" s="11" t="s">
        <v>22</v>
      </c>
      <c r="I23" s="11" t="s">
        <v>49</v>
      </c>
      <c r="J23" s="6">
        <v>3.97</v>
      </c>
      <c r="K23" s="39">
        <f t="shared" si="0"/>
        <v>70257.09</v>
      </c>
      <c r="L23" s="39">
        <f t="shared" si="1"/>
        <v>140514.18</v>
      </c>
      <c r="M23" s="41">
        <f t="shared" si="2"/>
        <v>16</v>
      </c>
      <c r="N23" s="41">
        <v>4</v>
      </c>
      <c r="O23" s="41">
        <v>12</v>
      </c>
      <c r="P23" s="41"/>
      <c r="Q23" s="42">
        <f t="shared" si="3"/>
        <v>35128.544999999998</v>
      </c>
      <c r="R23" s="42">
        <f t="shared" si="4"/>
        <v>105385.63499999999</v>
      </c>
      <c r="S23" s="42">
        <f t="shared" si="5"/>
        <v>0</v>
      </c>
      <c r="T23" s="41">
        <f t="shared" si="6"/>
        <v>140514.18</v>
      </c>
      <c r="U23" s="41">
        <f t="shared" si="7"/>
        <v>35128.544999999998</v>
      </c>
      <c r="V23" s="41"/>
      <c r="W23" s="41"/>
      <c r="X23" s="41"/>
      <c r="Y23" s="41"/>
      <c r="Z23" s="41"/>
      <c r="AA23" s="41"/>
      <c r="AB23" s="39">
        <f t="shared" si="8"/>
        <v>0</v>
      </c>
      <c r="AC23" s="39">
        <f t="shared" si="9"/>
        <v>0</v>
      </c>
      <c r="AD23" s="39">
        <f t="shared" si="10"/>
        <v>0</v>
      </c>
      <c r="AE23" s="39">
        <f t="shared" si="11"/>
        <v>0</v>
      </c>
      <c r="AF23" s="39">
        <f t="shared" si="12"/>
        <v>0</v>
      </c>
      <c r="AG23" s="39">
        <f t="shared" si="13"/>
        <v>0</v>
      </c>
      <c r="AH23" s="41">
        <f t="shared" si="14"/>
        <v>0</v>
      </c>
      <c r="AI23" s="41">
        <f t="shared" si="15"/>
        <v>52692.81749999999</v>
      </c>
      <c r="AJ23" s="40"/>
      <c r="AK23" s="39"/>
      <c r="AL23" s="40"/>
      <c r="AM23" s="39"/>
      <c r="AN23" s="41"/>
      <c r="AO23" s="41"/>
      <c r="AP23" s="40"/>
      <c r="AQ23" s="41"/>
      <c r="AR23" s="41"/>
      <c r="AS23" s="41"/>
      <c r="AT23" s="41"/>
      <c r="AU23" s="41"/>
      <c r="AV23" s="41"/>
      <c r="AW23" s="41">
        <f t="shared" si="16"/>
        <v>0</v>
      </c>
      <c r="AX23" s="41"/>
      <c r="AY23" s="41">
        <f t="shared" si="17"/>
        <v>0</v>
      </c>
      <c r="AZ23" s="41">
        <v>16</v>
      </c>
      <c r="BA23" s="41">
        <f t="shared" si="18"/>
        <v>52692.81749999999</v>
      </c>
      <c r="BB23" s="41">
        <f t="shared" si="19"/>
        <v>52692.81749999999</v>
      </c>
      <c r="BC23" s="40">
        <v>1</v>
      </c>
      <c r="BD23" s="39">
        <v>4313</v>
      </c>
      <c r="BE23" s="41">
        <f t="shared" si="20"/>
        <v>17564.272499999999</v>
      </c>
      <c r="BF23" s="41">
        <f t="shared" si="21"/>
        <v>162391.45249999998</v>
      </c>
      <c r="BG23" s="49">
        <f t="shared" si="22"/>
        <v>302905.63249999995</v>
      </c>
      <c r="BH23" s="41">
        <f t="shared" si="23"/>
        <v>268302.06924999994</v>
      </c>
      <c r="BI23" s="41">
        <f t="shared" si="24"/>
        <v>14756.613808749997</v>
      </c>
      <c r="BJ23" s="41">
        <f t="shared" si="25"/>
        <v>10732.082769999997</v>
      </c>
      <c r="BK23" s="41">
        <f t="shared" si="26"/>
        <v>9087.1689749999987</v>
      </c>
      <c r="BL23" s="41">
        <f t="shared" si="27"/>
        <v>175642.72499999998</v>
      </c>
    </row>
    <row r="24" spans="1:64" ht="24.75" x14ac:dyDescent="0.25">
      <c r="A24" s="14">
        <v>10</v>
      </c>
      <c r="B24" s="9" t="s">
        <v>61</v>
      </c>
      <c r="C24" s="31" t="s">
        <v>73</v>
      </c>
      <c r="D24" s="11" t="s">
        <v>94</v>
      </c>
      <c r="E24" s="6">
        <v>9.1</v>
      </c>
      <c r="F24" s="11" t="s">
        <v>73</v>
      </c>
      <c r="G24" s="11"/>
      <c r="H24" s="11"/>
      <c r="I24" s="11" t="s">
        <v>48</v>
      </c>
      <c r="J24" s="6">
        <v>4.33</v>
      </c>
      <c r="K24" s="39">
        <f t="shared" si="0"/>
        <v>76628.009999999995</v>
      </c>
      <c r="L24" s="39">
        <f t="shared" si="1"/>
        <v>153256.01999999999</v>
      </c>
      <c r="M24" s="41">
        <f t="shared" si="2"/>
        <v>23</v>
      </c>
      <c r="N24" s="41"/>
      <c r="O24" s="41">
        <v>16</v>
      </c>
      <c r="P24" s="41">
        <v>7</v>
      </c>
      <c r="Q24" s="42">
        <f t="shared" si="3"/>
        <v>0</v>
      </c>
      <c r="R24" s="42">
        <f t="shared" si="4"/>
        <v>153256.01999999999</v>
      </c>
      <c r="S24" s="42">
        <f t="shared" si="5"/>
        <v>67049.508749999994</v>
      </c>
      <c r="T24" s="41">
        <f t="shared" si="6"/>
        <v>220305.52875</v>
      </c>
      <c r="U24" s="41">
        <f t="shared" si="7"/>
        <v>55076.382187499999</v>
      </c>
      <c r="V24" s="41"/>
      <c r="W24" s="41"/>
      <c r="X24" s="41"/>
      <c r="Y24" s="41"/>
      <c r="Z24" s="41"/>
      <c r="AA24" s="41"/>
      <c r="AB24" s="39">
        <f t="shared" si="8"/>
        <v>0</v>
      </c>
      <c r="AC24" s="39">
        <f t="shared" si="9"/>
        <v>0</v>
      </c>
      <c r="AD24" s="39">
        <f t="shared" si="10"/>
        <v>0</v>
      </c>
      <c r="AE24" s="39">
        <f t="shared" si="11"/>
        <v>0</v>
      </c>
      <c r="AF24" s="39">
        <f t="shared" si="12"/>
        <v>0</v>
      </c>
      <c r="AG24" s="39">
        <f t="shared" si="13"/>
        <v>0</v>
      </c>
      <c r="AH24" s="41">
        <f t="shared" si="14"/>
        <v>0</v>
      </c>
      <c r="AI24" s="41">
        <f t="shared" si="15"/>
        <v>82614.573281250006</v>
      </c>
      <c r="AJ24" s="40"/>
      <c r="AK24" s="39">
        <v>5309</v>
      </c>
      <c r="AL24" s="40"/>
      <c r="AM24" s="39"/>
      <c r="AN24" s="41"/>
      <c r="AO24" s="41"/>
      <c r="AP24" s="40"/>
      <c r="AQ24" s="41"/>
      <c r="AR24" s="41"/>
      <c r="AS24" s="41"/>
      <c r="AT24" s="41"/>
      <c r="AU24" s="41"/>
      <c r="AV24" s="41"/>
      <c r="AW24" s="41">
        <f t="shared" si="16"/>
        <v>0</v>
      </c>
      <c r="AX24" s="41"/>
      <c r="AY24" s="41">
        <f t="shared" si="17"/>
        <v>0</v>
      </c>
      <c r="AZ24" s="69">
        <v>23</v>
      </c>
      <c r="BA24" s="41">
        <f t="shared" si="18"/>
        <v>82614.573281250006</v>
      </c>
      <c r="BB24" s="41">
        <f t="shared" si="19"/>
        <v>82614.573281250006</v>
      </c>
      <c r="BC24" s="40">
        <v>1</v>
      </c>
      <c r="BD24" s="39">
        <v>4313</v>
      </c>
      <c r="BE24" s="41">
        <f t="shared" si="20"/>
        <v>27538.191093750003</v>
      </c>
      <c r="BF24" s="41">
        <f t="shared" si="21"/>
        <v>257465.71984375</v>
      </c>
      <c r="BG24" s="49">
        <f t="shared" si="22"/>
        <v>477771.24859375</v>
      </c>
      <c r="BH24" s="41">
        <f t="shared" si="23"/>
        <v>425681.123734375</v>
      </c>
      <c r="BI24" s="41">
        <f t="shared" si="24"/>
        <v>23412.461805390623</v>
      </c>
      <c r="BJ24" s="41">
        <f t="shared" si="25"/>
        <v>17027.244949374999</v>
      </c>
      <c r="BK24" s="41">
        <f t="shared" si="26"/>
        <v>14333.1374578125</v>
      </c>
      <c r="BL24" s="41">
        <f t="shared" si="27"/>
        <v>275381.91093750001</v>
      </c>
    </row>
    <row r="25" spans="1:64" ht="25.5" customHeight="1" x14ac:dyDescent="0.25">
      <c r="A25" s="80">
        <v>11</v>
      </c>
      <c r="B25" s="83" t="s">
        <v>62</v>
      </c>
      <c r="C25" s="31" t="s">
        <v>74</v>
      </c>
      <c r="D25" s="11" t="s">
        <v>95</v>
      </c>
      <c r="E25" s="6">
        <v>17.11</v>
      </c>
      <c r="F25" s="11" t="s">
        <v>74</v>
      </c>
      <c r="G25" s="11" t="s">
        <v>82</v>
      </c>
      <c r="H25" s="11" t="s">
        <v>22</v>
      </c>
      <c r="I25" s="11" t="s">
        <v>45</v>
      </c>
      <c r="J25" s="6">
        <v>4.99</v>
      </c>
      <c r="K25" s="39">
        <f t="shared" si="0"/>
        <v>88308.03</v>
      </c>
      <c r="L25" s="39">
        <f t="shared" si="1"/>
        <v>176616.06</v>
      </c>
      <c r="M25" s="41">
        <f t="shared" si="2"/>
        <v>11</v>
      </c>
      <c r="N25" s="41"/>
      <c r="O25" s="41">
        <v>6</v>
      </c>
      <c r="P25" s="41">
        <v>5</v>
      </c>
      <c r="Q25" s="42">
        <f t="shared" si="3"/>
        <v>0</v>
      </c>
      <c r="R25" s="42">
        <f t="shared" si="4"/>
        <v>66231.022499999992</v>
      </c>
      <c r="S25" s="42">
        <f t="shared" si="5"/>
        <v>55192.518750000003</v>
      </c>
      <c r="T25" s="41">
        <f t="shared" si="6"/>
        <v>121423.54124999999</v>
      </c>
      <c r="U25" s="41">
        <f t="shared" si="7"/>
        <v>30355.885312499999</v>
      </c>
      <c r="V25" s="41"/>
      <c r="W25" s="41"/>
      <c r="X25" s="41">
        <v>6</v>
      </c>
      <c r="Y25" s="41"/>
      <c r="Z25" s="41">
        <v>4</v>
      </c>
      <c r="AA25" s="41"/>
      <c r="AB25" s="39">
        <f t="shared" si="8"/>
        <v>0</v>
      </c>
      <c r="AC25" s="39">
        <f t="shared" si="9"/>
        <v>0</v>
      </c>
      <c r="AD25" s="39">
        <f t="shared" si="10"/>
        <v>1327.2750000000001</v>
      </c>
      <c r="AE25" s="39">
        <f t="shared" si="11"/>
        <v>0</v>
      </c>
      <c r="AF25" s="39">
        <f t="shared" si="12"/>
        <v>884.85</v>
      </c>
      <c r="AG25" s="39">
        <f t="shared" si="13"/>
        <v>0</v>
      </c>
      <c r="AH25" s="41">
        <f t="shared" si="14"/>
        <v>2212.125</v>
      </c>
      <c r="AI25" s="41">
        <f t="shared" si="15"/>
        <v>45533.827968749996</v>
      </c>
      <c r="AJ25" s="40"/>
      <c r="AK25" s="39">
        <v>5309</v>
      </c>
      <c r="AL25" s="40"/>
      <c r="AM25" s="39"/>
      <c r="AN25" s="41"/>
      <c r="AO25" s="41"/>
      <c r="AP25" s="40"/>
      <c r="AQ25" s="41"/>
      <c r="AR25" s="41"/>
      <c r="AS25" s="41"/>
      <c r="AT25" s="41"/>
      <c r="AU25" s="41"/>
      <c r="AV25" s="41"/>
      <c r="AW25" s="41">
        <f t="shared" si="16"/>
        <v>0</v>
      </c>
      <c r="AX25" s="41"/>
      <c r="AY25" s="41">
        <f t="shared" si="17"/>
        <v>0</v>
      </c>
      <c r="AZ25" s="41">
        <v>20</v>
      </c>
      <c r="BA25" s="41">
        <f t="shared" si="18"/>
        <v>82788.778125000012</v>
      </c>
      <c r="BB25" s="41">
        <f t="shared" si="19"/>
        <v>82788.778125000012</v>
      </c>
      <c r="BC25" s="40">
        <v>1</v>
      </c>
      <c r="BD25" s="39">
        <v>4313</v>
      </c>
      <c r="BE25" s="41">
        <f t="shared" si="20"/>
        <v>15177.942656249999</v>
      </c>
      <c r="BF25" s="41">
        <f t="shared" si="21"/>
        <v>185690.55906249999</v>
      </c>
      <c r="BG25" s="49">
        <f t="shared" si="22"/>
        <v>307114.10031249997</v>
      </c>
      <c r="BH25" s="41">
        <f t="shared" si="23"/>
        <v>272089.69028124999</v>
      </c>
      <c r="BI25" s="41">
        <f t="shared" si="24"/>
        <v>14964.93296546875</v>
      </c>
      <c r="BJ25" s="41">
        <f t="shared" si="25"/>
        <v>10883.587611249999</v>
      </c>
      <c r="BK25" s="41">
        <f t="shared" si="26"/>
        <v>9213.4230093749993</v>
      </c>
      <c r="BL25" s="41">
        <f t="shared" si="27"/>
        <v>151779.42656249998</v>
      </c>
    </row>
    <row r="26" spans="1:64" ht="25.5" customHeight="1" x14ac:dyDescent="0.25">
      <c r="A26" s="82"/>
      <c r="B26" s="85"/>
      <c r="C26" s="31"/>
      <c r="D26" s="11" t="s">
        <v>136</v>
      </c>
      <c r="E26" s="6"/>
      <c r="F26" s="65" t="s">
        <v>78</v>
      </c>
      <c r="G26" s="66"/>
      <c r="H26" s="66"/>
      <c r="I26" s="66" t="s">
        <v>48</v>
      </c>
      <c r="J26" s="67">
        <v>4.59</v>
      </c>
      <c r="K26" s="68">
        <f t="shared" si="0"/>
        <v>81229.23</v>
      </c>
      <c r="L26" s="68">
        <f t="shared" si="1"/>
        <v>162458.46</v>
      </c>
      <c r="M26" s="41">
        <f t="shared" si="2"/>
        <v>9</v>
      </c>
      <c r="N26" s="41"/>
      <c r="O26" s="41">
        <v>5</v>
      </c>
      <c r="P26" s="41">
        <v>4</v>
      </c>
      <c r="Q26" s="42">
        <f t="shared" si="3"/>
        <v>0</v>
      </c>
      <c r="R26" s="42">
        <f t="shared" si="4"/>
        <v>50768.268749999996</v>
      </c>
      <c r="S26" s="42">
        <f t="shared" si="5"/>
        <v>40614.614999999998</v>
      </c>
      <c r="T26" s="41">
        <f t="shared" si="6"/>
        <v>91382.883749999994</v>
      </c>
      <c r="U26" s="41">
        <f t="shared" si="7"/>
        <v>22845.720937499998</v>
      </c>
      <c r="V26" s="41"/>
      <c r="W26" s="41"/>
      <c r="X26" s="41">
        <v>5</v>
      </c>
      <c r="Y26" s="41"/>
      <c r="Z26" s="41">
        <v>4</v>
      </c>
      <c r="AA26" s="41"/>
      <c r="AB26" s="39">
        <f t="shared" si="8"/>
        <v>0</v>
      </c>
      <c r="AC26" s="39">
        <f t="shared" si="9"/>
        <v>0</v>
      </c>
      <c r="AD26" s="39">
        <f t="shared" si="10"/>
        <v>1106.0625</v>
      </c>
      <c r="AE26" s="39">
        <f t="shared" si="11"/>
        <v>0</v>
      </c>
      <c r="AF26" s="39">
        <f t="shared" si="12"/>
        <v>884.85</v>
      </c>
      <c r="AG26" s="39">
        <f t="shared" si="13"/>
        <v>0</v>
      </c>
      <c r="AH26" s="41">
        <f t="shared" si="14"/>
        <v>1990.9124999999999</v>
      </c>
      <c r="AI26" s="41">
        <f t="shared" si="15"/>
        <v>34268.581406249992</v>
      </c>
      <c r="AJ26" s="40"/>
      <c r="AK26" s="39"/>
      <c r="AL26" s="40"/>
      <c r="AM26" s="39"/>
      <c r="AN26" s="41"/>
      <c r="AO26" s="41"/>
      <c r="AP26" s="40"/>
      <c r="AQ26" s="41"/>
      <c r="AR26" s="41"/>
      <c r="AS26" s="41"/>
      <c r="AT26" s="41"/>
      <c r="AU26" s="41"/>
      <c r="AV26" s="41"/>
      <c r="AW26" s="41">
        <f t="shared" si="16"/>
        <v>0</v>
      </c>
      <c r="AX26" s="41"/>
      <c r="AY26" s="41">
        <f t="shared" si="17"/>
        <v>0</v>
      </c>
      <c r="AZ26" s="41"/>
      <c r="BA26" s="41"/>
      <c r="BB26" s="41"/>
      <c r="BC26" s="40"/>
      <c r="BD26" s="39"/>
      <c r="BE26" s="41">
        <f t="shared" si="20"/>
        <v>11422.860468749999</v>
      </c>
      <c r="BF26" s="41">
        <f t="shared" si="21"/>
        <v>70528.07531249999</v>
      </c>
      <c r="BG26" s="49">
        <f t="shared" si="22"/>
        <v>161910.95906249998</v>
      </c>
      <c r="BH26" s="41">
        <f t="shared" si="23"/>
        <v>145719.86315624998</v>
      </c>
      <c r="BI26" s="41">
        <f t="shared" si="24"/>
        <v>8014.5924735937488</v>
      </c>
      <c r="BJ26" s="41">
        <f t="shared" si="25"/>
        <v>5828.7945262499989</v>
      </c>
      <c r="BK26" s="41">
        <f t="shared" si="26"/>
        <v>4857.3287718749989</v>
      </c>
      <c r="BL26" s="41">
        <f t="shared" si="27"/>
        <v>114228.60468749999</v>
      </c>
    </row>
    <row r="27" spans="1:64" ht="24.75" x14ac:dyDescent="0.25">
      <c r="A27" s="14">
        <v>12</v>
      </c>
      <c r="B27" s="9" t="s">
        <v>63</v>
      </c>
      <c r="C27" s="31" t="s">
        <v>75</v>
      </c>
      <c r="D27" s="11" t="s">
        <v>96</v>
      </c>
      <c r="E27" s="28">
        <v>10.8</v>
      </c>
      <c r="F27" s="11" t="s">
        <v>75</v>
      </c>
      <c r="G27" s="11"/>
      <c r="H27" s="36"/>
      <c r="I27" s="11" t="s">
        <v>48</v>
      </c>
      <c r="J27" s="6">
        <v>4.38</v>
      </c>
      <c r="K27" s="39">
        <f t="shared" si="0"/>
        <v>77512.86</v>
      </c>
      <c r="L27" s="39">
        <f t="shared" si="1"/>
        <v>155025.72</v>
      </c>
      <c r="M27" s="41">
        <f t="shared" si="2"/>
        <v>19</v>
      </c>
      <c r="N27" s="41"/>
      <c r="O27" s="41">
        <v>15</v>
      </c>
      <c r="P27" s="41">
        <v>4</v>
      </c>
      <c r="Q27" s="42">
        <f t="shared" si="3"/>
        <v>0</v>
      </c>
      <c r="R27" s="42">
        <f t="shared" si="4"/>
        <v>145336.61249999999</v>
      </c>
      <c r="S27" s="42">
        <f t="shared" si="5"/>
        <v>38756.43</v>
      </c>
      <c r="T27" s="41">
        <f t="shared" si="6"/>
        <v>184093.04249999998</v>
      </c>
      <c r="U27" s="41">
        <f t="shared" si="7"/>
        <v>46023.260624999995</v>
      </c>
      <c r="V27" s="41"/>
      <c r="W27" s="41"/>
      <c r="X27" s="41"/>
      <c r="Y27" s="41">
        <v>15</v>
      </c>
      <c r="Z27" s="41"/>
      <c r="AA27" s="41">
        <f>P27</f>
        <v>4</v>
      </c>
      <c r="AB27" s="39">
        <f t="shared" si="8"/>
        <v>0</v>
      </c>
      <c r="AC27" s="39">
        <f t="shared" si="9"/>
        <v>0</v>
      </c>
      <c r="AD27" s="39">
        <f t="shared" si="10"/>
        <v>0</v>
      </c>
      <c r="AE27" s="39">
        <f t="shared" si="11"/>
        <v>4147.734375</v>
      </c>
      <c r="AF27" s="39">
        <f t="shared" si="12"/>
        <v>0</v>
      </c>
      <c r="AG27" s="39">
        <f t="shared" si="13"/>
        <v>1106.0625</v>
      </c>
      <c r="AH27" s="41">
        <f t="shared" si="14"/>
        <v>5253.796875</v>
      </c>
      <c r="AI27" s="41">
        <f t="shared" si="15"/>
        <v>69034.890937499993</v>
      </c>
      <c r="AJ27" s="40"/>
      <c r="AK27" s="39">
        <v>5309</v>
      </c>
      <c r="AL27" s="40"/>
      <c r="AM27" s="39"/>
      <c r="AN27" s="41"/>
      <c r="AO27" s="41"/>
      <c r="AP27" s="40"/>
      <c r="AQ27" s="41"/>
      <c r="AR27" s="41"/>
      <c r="AS27" s="41"/>
      <c r="AT27" s="41"/>
      <c r="AU27" s="41"/>
      <c r="AV27" s="41"/>
      <c r="AW27" s="41">
        <f t="shared" si="16"/>
        <v>0</v>
      </c>
      <c r="AX27" s="41"/>
      <c r="AY27" s="41">
        <f t="shared" si="17"/>
        <v>0</v>
      </c>
      <c r="AZ27" s="41"/>
      <c r="BA27" s="41">
        <f t="shared" si="18"/>
        <v>0</v>
      </c>
      <c r="BB27" s="41">
        <f t="shared" si="19"/>
        <v>0</v>
      </c>
      <c r="BC27" s="40">
        <v>1</v>
      </c>
      <c r="BD27" s="39">
        <v>4313</v>
      </c>
      <c r="BE27" s="41">
        <f t="shared" si="20"/>
        <v>23011.630312499998</v>
      </c>
      <c r="BF27" s="41">
        <f t="shared" si="21"/>
        <v>152945.57874999999</v>
      </c>
      <c r="BG27" s="49">
        <f t="shared" si="22"/>
        <v>337038.62124999997</v>
      </c>
      <c r="BH27" s="41">
        <f t="shared" si="23"/>
        <v>299021.75912499998</v>
      </c>
      <c r="BI27" s="41">
        <f t="shared" si="24"/>
        <v>16446.196751874999</v>
      </c>
      <c r="BJ27" s="41">
        <f t="shared" si="25"/>
        <v>11960.870364999999</v>
      </c>
      <c r="BK27" s="41">
        <f t="shared" si="26"/>
        <v>10111.158637499999</v>
      </c>
      <c r="BL27" s="41">
        <f t="shared" si="27"/>
        <v>230116.30312499998</v>
      </c>
    </row>
    <row r="28" spans="1:64" ht="16.5" customHeight="1" x14ac:dyDescent="0.25">
      <c r="A28" s="80">
        <v>13</v>
      </c>
      <c r="B28" s="83" t="s">
        <v>52</v>
      </c>
      <c r="C28" s="117" t="s">
        <v>76</v>
      </c>
      <c r="D28" s="120" t="s">
        <v>97</v>
      </c>
      <c r="E28" s="114">
        <v>9</v>
      </c>
      <c r="F28" s="11" t="s">
        <v>76</v>
      </c>
      <c r="G28" s="11"/>
      <c r="H28" s="36"/>
      <c r="I28" s="11" t="s">
        <v>48</v>
      </c>
      <c r="J28" s="6">
        <v>4.33</v>
      </c>
      <c r="K28" s="39">
        <f t="shared" si="0"/>
        <v>76628.009999999995</v>
      </c>
      <c r="L28" s="39">
        <f t="shared" si="1"/>
        <v>153256.01999999999</v>
      </c>
      <c r="M28" s="41">
        <f t="shared" si="2"/>
        <v>6</v>
      </c>
      <c r="N28" s="41"/>
      <c r="O28" s="41">
        <v>6</v>
      </c>
      <c r="P28" s="41"/>
      <c r="Q28" s="42">
        <f t="shared" si="3"/>
        <v>0</v>
      </c>
      <c r="R28" s="42">
        <f>L28/16*O28</f>
        <v>57471.007499999992</v>
      </c>
      <c r="S28" s="42">
        <f t="shared" si="5"/>
        <v>0</v>
      </c>
      <c r="T28" s="41">
        <f t="shared" si="6"/>
        <v>57471.007499999992</v>
      </c>
      <c r="U28" s="41">
        <f t="shared" si="7"/>
        <v>14367.751874999998</v>
      </c>
      <c r="V28" s="41"/>
      <c r="W28" s="41"/>
      <c r="X28" s="41"/>
      <c r="Y28" s="41"/>
      <c r="Z28" s="41"/>
      <c r="AA28" s="41"/>
      <c r="AB28" s="39">
        <f t="shared" si="8"/>
        <v>0</v>
      </c>
      <c r="AC28" s="39">
        <f t="shared" si="9"/>
        <v>0</v>
      </c>
      <c r="AD28" s="39">
        <f t="shared" si="10"/>
        <v>0</v>
      </c>
      <c r="AE28" s="39">
        <f t="shared" si="11"/>
        <v>0</v>
      </c>
      <c r="AF28" s="39">
        <f t="shared" si="12"/>
        <v>0</v>
      </c>
      <c r="AG28" s="39">
        <f t="shared" si="13"/>
        <v>0</v>
      </c>
      <c r="AH28" s="41">
        <f t="shared" si="14"/>
        <v>0</v>
      </c>
      <c r="AI28" s="41">
        <f t="shared" si="15"/>
        <v>21551.627812499999</v>
      </c>
      <c r="AJ28" s="40"/>
      <c r="AK28" s="39">
        <v>5309</v>
      </c>
      <c r="AL28" s="40"/>
      <c r="AM28" s="39"/>
      <c r="AN28" s="41"/>
      <c r="AO28" s="41"/>
      <c r="AP28" s="40"/>
      <c r="AQ28" s="41"/>
      <c r="AR28" s="41"/>
      <c r="AS28" s="41"/>
      <c r="AT28" s="41"/>
      <c r="AU28" s="41"/>
      <c r="AV28" s="41"/>
      <c r="AW28" s="41">
        <f t="shared" si="16"/>
        <v>0</v>
      </c>
      <c r="AX28" s="41"/>
      <c r="AY28" s="41">
        <f t="shared" si="17"/>
        <v>0</v>
      </c>
      <c r="AZ28" s="69">
        <v>16</v>
      </c>
      <c r="BA28" s="41">
        <f t="shared" si="18"/>
        <v>57471.0075</v>
      </c>
      <c r="BB28" s="41">
        <f t="shared" si="19"/>
        <v>57471.0075</v>
      </c>
      <c r="BC28" s="40">
        <v>1</v>
      </c>
      <c r="BD28" s="39">
        <v>4313</v>
      </c>
      <c r="BE28" s="41">
        <f t="shared" si="20"/>
        <v>7183.8759375</v>
      </c>
      <c r="BF28" s="41">
        <f t="shared" si="21"/>
        <v>110196.26312499998</v>
      </c>
      <c r="BG28" s="49">
        <f t="shared" si="22"/>
        <v>167667.27062499998</v>
      </c>
      <c r="BH28" s="41">
        <f t="shared" si="23"/>
        <v>146587.54356249998</v>
      </c>
      <c r="BI28" s="41">
        <f t="shared" si="24"/>
        <v>8062.3148959374994</v>
      </c>
      <c r="BJ28" s="41">
        <f t="shared" si="25"/>
        <v>5863.5017424999996</v>
      </c>
      <c r="BK28" s="41">
        <f t="shared" si="26"/>
        <v>5030.0181187499993</v>
      </c>
      <c r="BL28" s="41">
        <f t="shared" si="27"/>
        <v>71838.759374999994</v>
      </c>
    </row>
    <row r="29" spans="1:64" x14ac:dyDescent="0.25">
      <c r="A29" s="81"/>
      <c r="B29" s="84"/>
      <c r="C29" s="118"/>
      <c r="D29" s="121"/>
      <c r="E29" s="115"/>
      <c r="F29" s="11" t="s">
        <v>130</v>
      </c>
      <c r="G29" s="11"/>
      <c r="H29" s="36"/>
      <c r="I29" s="11" t="s">
        <v>47</v>
      </c>
      <c r="J29" s="6">
        <v>3.97</v>
      </c>
      <c r="K29" s="39">
        <f t="shared" ref="K29" si="40">J29*17697</f>
        <v>70257.09</v>
      </c>
      <c r="L29" s="39">
        <f t="shared" ref="L29" si="41">K29*2</f>
        <v>140514.18</v>
      </c>
      <c r="M29" s="41">
        <f>N29+O29+P29</f>
        <v>10</v>
      </c>
      <c r="N29" s="41">
        <v>3</v>
      </c>
      <c r="O29" s="41">
        <v>4</v>
      </c>
      <c r="P29" s="41">
        <v>3</v>
      </c>
      <c r="Q29" s="42">
        <f>L29/16*N29</f>
        <v>26346.408749999999</v>
      </c>
      <c r="R29" s="42">
        <f>L29/16*O29</f>
        <v>35128.544999999998</v>
      </c>
      <c r="S29" s="42">
        <f>L29/16*P29</f>
        <v>26346.408749999999</v>
      </c>
      <c r="T29" s="41">
        <f t="shared" ref="T29" si="42">Q29+R29+S29</f>
        <v>87821.362500000003</v>
      </c>
      <c r="U29" s="41">
        <f t="shared" ref="U29" si="43">T29*25%</f>
        <v>21955.340625000001</v>
      </c>
      <c r="V29" s="41"/>
      <c r="W29" s="41"/>
      <c r="X29" s="41"/>
      <c r="Y29" s="41"/>
      <c r="Z29" s="41"/>
      <c r="AA29" s="41"/>
      <c r="AB29" s="39">
        <f t="shared" ref="AB29" si="44">17697*40%/16*V29/2</f>
        <v>0</v>
      </c>
      <c r="AC29" s="39">
        <f t="shared" ref="AC29" si="45">17697*50%/16*W29/2</f>
        <v>0</v>
      </c>
      <c r="AD29" s="39">
        <f t="shared" ref="AD29" si="46">17697*40%/16*X29/2</f>
        <v>0</v>
      </c>
      <c r="AE29" s="39">
        <f t="shared" ref="AE29" si="47">17697*50%/16*Y29/2</f>
        <v>0</v>
      </c>
      <c r="AF29" s="39">
        <f t="shared" ref="AF29" si="48">17697*40%/16*Z29/2</f>
        <v>0</v>
      </c>
      <c r="AG29" s="39">
        <f t="shared" ref="AG29" si="49">17697*50%/16*AA29/2</f>
        <v>0</v>
      </c>
      <c r="AH29" s="41">
        <f t="shared" ref="AH29" si="50">AB29+AC29+AD29+AE29+AF29+AG29</f>
        <v>0</v>
      </c>
      <c r="AI29" s="41">
        <f t="shared" ref="AI29" si="51">(T29+U29)*30%</f>
        <v>32933.010937499996</v>
      </c>
      <c r="AJ29" s="40"/>
      <c r="AK29" s="39"/>
      <c r="AL29" s="40"/>
      <c r="AM29" s="39"/>
      <c r="AN29" s="41"/>
      <c r="AO29" s="41"/>
      <c r="AP29" s="40"/>
      <c r="AQ29" s="41"/>
      <c r="AR29" s="41"/>
      <c r="AS29" s="41"/>
      <c r="AT29" s="41"/>
      <c r="AU29" s="41"/>
      <c r="AV29" s="41"/>
      <c r="AW29" s="41">
        <f t="shared" ref="AW29" si="52">K29*2*1.25*40%/16*AV29</f>
        <v>0</v>
      </c>
      <c r="AX29" s="41"/>
      <c r="AY29" s="41">
        <f t="shared" ref="AY29" si="53">K29*2*1.25*35%/16*AX29</f>
        <v>0</v>
      </c>
      <c r="AZ29" s="41"/>
      <c r="BA29" s="41">
        <f t="shared" ref="BA29" si="54">K29*2*1.25*30%/16*AZ29</f>
        <v>0</v>
      </c>
      <c r="BB29" s="41">
        <f t="shared" ref="BB29" si="55">AU29+AW29+AY29+BA29</f>
        <v>0</v>
      </c>
      <c r="BC29" s="40"/>
      <c r="BD29" s="39"/>
      <c r="BE29" s="41">
        <f t="shared" ref="BE29" si="56">(T29+U29)*10%</f>
        <v>10977.6703125</v>
      </c>
      <c r="BF29" s="41">
        <f t="shared" si="21"/>
        <v>65866.021875000006</v>
      </c>
      <c r="BG29" s="49">
        <f t="shared" si="22"/>
        <v>153687.38437500002</v>
      </c>
      <c r="BH29" s="41">
        <f t="shared" si="23"/>
        <v>138318.64593750003</v>
      </c>
      <c r="BI29" s="41">
        <f t="shared" si="24"/>
        <v>7607.5255265625019</v>
      </c>
      <c r="BJ29" s="41">
        <f t="shared" si="25"/>
        <v>5532.7458375000015</v>
      </c>
      <c r="BK29" s="41">
        <f t="shared" si="26"/>
        <v>4610.6215312500008</v>
      </c>
      <c r="BL29" s="41">
        <f t="shared" si="27"/>
        <v>109776.703125</v>
      </c>
    </row>
    <row r="30" spans="1:64" x14ac:dyDescent="0.25">
      <c r="A30" s="82"/>
      <c r="B30" s="85"/>
      <c r="C30" s="119"/>
      <c r="D30" s="122"/>
      <c r="E30" s="116"/>
      <c r="F30" s="31" t="s">
        <v>117</v>
      </c>
      <c r="G30" s="11"/>
      <c r="H30" s="36"/>
      <c r="I30" s="11" t="s">
        <v>47</v>
      </c>
      <c r="J30" s="6">
        <v>3.97</v>
      </c>
      <c r="K30" s="39">
        <f t="shared" si="0"/>
        <v>70257.09</v>
      </c>
      <c r="L30" s="39">
        <f t="shared" si="1"/>
        <v>140514.18</v>
      </c>
      <c r="M30" s="41">
        <f t="shared" si="2"/>
        <v>2</v>
      </c>
      <c r="N30" s="41"/>
      <c r="O30" s="41"/>
      <c r="P30" s="41">
        <v>2</v>
      </c>
      <c r="Q30" s="42">
        <f t="shared" si="3"/>
        <v>0</v>
      </c>
      <c r="R30" s="42">
        <f t="shared" si="4"/>
        <v>0</v>
      </c>
      <c r="S30" s="42">
        <f t="shared" si="5"/>
        <v>17564.272499999999</v>
      </c>
      <c r="T30" s="41">
        <f t="shared" si="6"/>
        <v>17564.272499999999</v>
      </c>
      <c r="U30" s="41">
        <f t="shared" si="7"/>
        <v>4391.0681249999998</v>
      </c>
      <c r="V30" s="41"/>
      <c r="W30" s="41"/>
      <c r="X30" s="41"/>
      <c r="Y30" s="41"/>
      <c r="Z30" s="41"/>
      <c r="AA30" s="41"/>
      <c r="AB30" s="39">
        <f t="shared" si="8"/>
        <v>0</v>
      </c>
      <c r="AC30" s="39">
        <f t="shared" si="9"/>
        <v>0</v>
      </c>
      <c r="AD30" s="39">
        <f t="shared" si="10"/>
        <v>0</v>
      </c>
      <c r="AE30" s="39">
        <f t="shared" si="11"/>
        <v>0</v>
      </c>
      <c r="AF30" s="39">
        <f t="shared" si="12"/>
        <v>0</v>
      </c>
      <c r="AG30" s="39">
        <f t="shared" si="13"/>
        <v>0</v>
      </c>
      <c r="AH30" s="41">
        <f t="shared" si="14"/>
        <v>0</v>
      </c>
      <c r="AI30" s="41">
        <f t="shared" si="15"/>
        <v>6586.6021874999988</v>
      </c>
      <c r="AJ30" s="40"/>
      <c r="AK30" s="39"/>
      <c r="AL30" s="40"/>
      <c r="AM30" s="39"/>
      <c r="AN30" s="41"/>
      <c r="AO30" s="41"/>
      <c r="AP30" s="40"/>
      <c r="AQ30" s="41"/>
      <c r="AR30" s="41"/>
      <c r="AS30" s="41"/>
      <c r="AT30" s="41"/>
      <c r="AU30" s="41"/>
      <c r="AV30" s="41"/>
      <c r="AW30" s="41">
        <f t="shared" si="16"/>
        <v>0</v>
      </c>
      <c r="AX30" s="41"/>
      <c r="AY30" s="41">
        <f t="shared" si="17"/>
        <v>0</v>
      </c>
      <c r="AZ30" s="41"/>
      <c r="BA30" s="41">
        <f t="shared" si="18"/>
        <v>0</v>
      </c>
      <c r="BB30" s="41">
        <f t="shared" si="19"/>
        <v>0</v>
      </c>
      <c r="BC30" s="40"/>
      <c r="BD30" s="39"/>
      <c r="BE30" s="41">
        <f t="shared" si="20"/>
        <v>2195.5340624999999</v>
      </c>
      <c r="BF30" s="41">
        <f t="shared" si="21"/>
        <v>13173.204374999998</v>
      </c>
      <c r="BG30" s="49">
        <f t="shared" si="22"/>
        <v>30737.476874999997</v>
      </c>
      <c r="BH30" s="41">
        <f t="shared" si="23"/>
        <v>27663.729187499997</v>
      </c>
      <c r="BI30" s="41">
        <f t="shared" si="24"/>
        <v>1521.5051053124998</v>
      </c>
      <c r="BJ30" s="41">
        <f t="shared" si="25"/>
        <v>1106.5491674999998</v>
      </c>
      <c r="BK30" s="41">
        <f t="shared" si="26"/>
        <v>922.1243062499999</v>
      </c>
      <c r="BL30" s="41">
        <f t="shared" si="27"/>
        <v>21955.340624999997</v>
      </c>
    </row>
    <row r="31" spans="1:64" ht="25.5" customHeight="1" x14ac:dyDescent="0.25">
      <c r="A31" s="55"/>
      <c r="B31" s="9" t="s">
        <v>64</v>
      </c>
      <c r="C31" s="31" t="s">
        <v>68</v>
      </c>
      <c r="D31" s="11" t="s">
        <v>96</v>
      </c>
      <c r="E31" s="28">
        <v>6</v>
      </c>
      <c r="F31" s="11" t="s">
        <v>125</v>
      </c>
      <c r="G31" s="11" t="s">
        <v>83</v>
      </c>
      <c r="H31" s="11" t="s">
        <v>22</v>
      </c>
      <c r="I31" s="11" t="s">
        <v>45</v>
      </c>
      <c r="J31" s="6">
        <v>4.66</v>
      </c>
      <c r="K31" s="39">
        <f>J31*17697</f>
        <v>82468.02</v>
      </c>
      <c r="L31" s="39">
        <f t="shared" si="1"/>
        <v>164936.04</v>
      </c>
      <c r="M31" s="41">
        <f t="shared" si="2"/>
        <v>18</v>
      </c>
      <c r="N31" s="41">
        <v>18</v>
      </c>
      <c r="O31" s="41"/>
      <c r="P31" s="41"/>
      <c r="Q31" s="42">
        <f t="shared" si="3"/>
        <v>185553.04500000001</v>
      </c>
      <c r="R31" s="42">
        <f t="shared" si="4"/>
        <v>0</v>
      </c>
      <c r="S31" s="42">
        <f t="shared" si="5"/>
        <v>0</v>
      </c>
      <c r="T31" s="41">
        <f t="shared" si="6"/>
        <v>185553.04500000001</v>
      </c>
      <c r="U31" s="41">
        <f t="shared" si="7"/>
        <v>46388.261250000003</v>
      </c>
      <c r="V31" s="41">
        <v>18</v>
      </c>
      <c r="W31" s="41"/>
      <c r="X31" s="41">
        <f>O31</f>
        <v>0</v>
      </c>
      <c r="Y31" s="41"/>
      <c r="Z31" s="41"/>
      <c r="AA31" s="41">
        <f>P31</f>
        <v>0</v>
      </c>
      <c r="AB31" s="39">
        <f t="shared" si="8"/>
        <v>3981.8250000000003</v>
      </c>
      <c r="AC31" s="39">
        <f t="shared" si="9"/>
        <v>0</v>
      </c>
      <c r="AD31" s="39">
        <f t="shared" si="10"/>
        <v>0</v>
      </c>
      <c r="AE31" s="39">
        <f t="shared" si="11"/>
        <v>0</v>
      </c>
      <c r="AF31" s="39">
        <f t="shared" si="12"/>
        <v>0</v>
      </c>
      <c r="AG31" s="39">
        <f t="shared" si="13"/>
        <v>0</v>
      </c>
      <c r="AH31" s="41">
        <f t="shared" si="14"/>
        <v>3981.8250000000003</v>
      </c>
      <c r="AI31" s="41">
        <f t="shared" si="15"/>
        <v>69582.391875000001</v>
      </c>
      <c r="AJ31" s="40"/>
      <c r="AK31" s="39">
        <v>4424</v>
      </c>
      <c r="AL31" s="40"/>
      <c r="AM31" s="39"/>
      <c r="AN31" s="41"/>
      <c r="AO31" s="41"/>
      <c r="AP31" s="40"/>
      <c r="AQ31" s="41"/>
      <c r="AR31" s="41"/>
      <c r="AS31" s="41"/>
      <c r="AT31" s="41"/>
      <c r="AU31" s="41"/>
      <c r="AV31" s="41"/>
      <c r="AW31" s="41">
        <f t="shared" si="16"/>
        <v>0</v>
      </c>
      <c r="AX31" s="41"/>
      <c r="AY31" s="41">
        <f t="shared" si="17"/>
        <v>0</v>
      </c>
      <c r="AZ31" s="41">
        <v>18</v>
      </c>
      <c r="BA31" s="41">
        <f t="shared" si="18"/>
        <v>69582.391875000001</v>
      </c>
      <c r="BB31" s="41">
        <f t="shared" si="19"/>
        <v>69582.391875000001</v>
      </c>
      <c r="BC31" s="40">
        <v>1</v>
      </c>
      <c r="BD31" s="39">
        <v>4313</v>
      </c>
      <c r="BE31" s="41">
        <f t="shared" si="20"/>
        <v>23194.130625000005</v>
      </c>
      <c r="BF31" s="41">
        <f t="shared" si="21"/>
        <v>221466.00062499999</v>
      </c>
      <c r="BG31" s="49">
        <f t="shared" si="22"/>
        <v>407019.04562500003</v>
      </c>
      <c r="BH31" s="41">
        <f t="shared" si="23"/>
        <v>362004.14106250001</v>
      </c>
      <c r="BI31" s="41">
        <f t="shared" si="24"/>
        <v>19910.227758437501</v>
      </c>
      <c r="BJ31" s="41">
        <f t="shared" si="25"/>
        <v>14480.1656425</v>
      </c>
      <c r="BK31" s="41">
        <f t="shared" si="26"/>
        <v>12210.571368750001</v>
      </c>
      <c r="BL31" s="41">
        <f t="shared" si="27"/>
        <v>231941.30625000002</v>
      </c>
    </row>
    <row r="32" spans="1:64" ht="38.25" customHeight="1" x14ac:dyDescent="0.25">
      <c r="A32" s="14">
        <v>14</v>
      </c>
      <c r="B32" s="9" t="s">
        <v>118</v>
      </c>
      <c r="C32" s="31" t="s">
        <v>69</v>
      </c>
      <c r="D32" s="11" t="s">
        <v>98</v>
      </c>
      <c r="E32" s="28">
        <v>1</v>
      </c>
      <c r="F32" s="11" t="s">
        <v>69</v>
      </c>
      <c r="G32" s="11"/>
      <c r="H32" s="11"/>
      <c r="I32" s="11" t="s">
        <v>47</v>
      </c>
      <c r="J32" s="6">
        <v>3.36</v>
      </c>
      <c r="K32" s="39">
        <f t="shared" si="0"/>
        <v>59461.919999999998</v>
      </c>
      <c r="L32" s="39">
        <f t="shared" si="1"/>
        <v>118923.84</v>
      </c>
      <c r="M32" s="41">
        <f t="shared" si="2"/>
        <v>9</v>
      </c>
      <c r="N32" s="41">
        <v>6</v>
      </c>
      <c r="O32" s="41">
        <v>3</v>
      </c>
      <c r="P32" s="41"/>
      <c r="Q32" s="42">
        <f t="shared" si="3"/>
        <v>44596.44</v>
      </c>
      <c r="R32" s="42">
        <f t="shared" si="4"/>
        <v>22298.22</v>
      </c>
      <c r="S32" s="42">
        <f t="shared" si="5"/>
        <v>0</v>
      </c>
      <c r="T32" s="41">
        <f t="shared" si="6"/>
        <v>66894.66</v>
      </c>
      <c r="U32" s="41">
        <f t="shared" si="7"/>
        <v>16723.665000000001</v>
      </c>
      <c r="V32" s="41"/>
      <c r="W32" s="41"/>
      <c r="X32" s="41"/>
      <c r="Y32" s="41"/>
      <c r="Z32" s="41"/>
      <c r="AA32" s="41">
        <f>P32</f>
        <v>0</v>
      </c>
      <c r="AB32" s="39">
        <f t="shared" si="8"/>
        <v>0</v>
      </c>
      <c r="AC32" s="39">
        <f t="shared" si="9"/>
        <v>0</v>
      </c>
      <c r="AD32" s="39">
        <f t="shared" si="10"/>
        <v>0</v>
      </c>
      <c r="AE32" s="39">
        <f t="shared" si="11"/>
        <v>0</v>
      </c>
      <c r="AF32" s="39">
        <f t="shared" si="12"/>
        <v>0</v>
      </c>
      <c r="AG32" s="39">
        <f t="shared" si="13"/>
        <v>0</v>
      </c>
      <c r="AH32" s="41">
        <f t="shared" si="14"/>
        <v>0</v>
      </c>
      <c r="AI32" s="41">
        <f t="shared" si="15"/>
        <v>25085.497500000001</v>
      </c>
      <c r="AJ32" s="40">
        <v>17697</v>
      </c>
      <c r="AK32" s="39">
        <v>0</v>
      </c>
      <c r="AL32" s="40"/>
      <c r="AM32" s="39"/>
      <c r="AN32" s="41"/>
      <c r="AO32" s="41"/>
      <c r="AP32" s="40"/>
      <c r="AQ32" s="41"/>
      <c r="AR32" s="41"/>
      <c r="AS32" s="41"/>
      <c r="AT32" s="41"/>
      <c r="AU32" s="41"/>
      <c r="AV32" s="41"/>
      <c r="AW32" s="41">
        <f t="shared" si="16"/>
        <v>0</v>
      </c>
      <c r="AX32" s="41"/>
      <c r="AY32" s="41">
        <f t="shared" si="17"/>
        <v>0</v>
      </c>
      <c r="AZ32" s="41"/>
      <c r="BA32" s="41">
        <f t="shared" si="18"/>
        <v>0</v>
      </c>
      <c r="BB32" s="41">
        <f t="shared" si="19"/>
        <v>0</v>
      </c>
      <c r="BC32" s="40">
        <v>1</v>
      </c>
      <c r="BD32" s="39">
        <v>4313</v>
      </c>
      <c r="BE32" s="41">
        <f t="shared" si="20"/>
        <v>8361.8325000000023</v>
      </c>
      <c r="BF32" s="41">
        <f t="shared" si="21"/>
        <v>72180.99500000001</v>
      </c>
      <c r="BG32" s="49">
        <f t="shared" si="22"/>
        <v>139075.65500000003</v>
      </c>
      <c r="BH32" s="41">
        <f t="shared" si="23"/>
        <v>120855.08950000003</v>
      </c>
      <c r="BI32" s="41">
        <f t="shared" si="24"/>
        <v>6647.0299225000017</v>
      </c>
      <c r="BJ32" s="41">
        <f t="shared" si="25"/>
        <v>4834.2035800000012</v>
      </c>
      <c r="BK32" s="41">
        <f t="shared" si="26"/>
        <v>4172.2696500000011</v>
      </c>
      <c r="BL32" s="41">
        <f t="shared" si="27"/>
        <v>83618.325000000012</v>
      </c>
    </row>
    <row r="33" spans="1:65" ht="24.75" x14ac:dyDescent="0.25">
      <c r="A33" s="14">
        <v>15</v>
      </c>
      <c r="B33" s="9" t="s">
        <v>54</v>
      </c>
      <c r="C33" s="31" t="s">
        <v>77</v>
      </c>
      <c r="D33" s="11" t="s">
        <v>99</v>
      </c>
      <c r="E33" s="6">
        <v>10</v>
      </c>
      <c r="F33" s="11" t="s">
        <v>77</v>
      </c>
      <c r="G33" s="11"/>
      <c r="H33" s="36"/>
      <c r="I33" s="11" t="s">
        <v>47</v>
      </c>
      <c r="J33" s="6">
        <v>3.53</v>
      </c>
      <c r="K33" s="39">
        <f t="shared" si="0"/>
        <v>62470.409999999996</v>
      </c>
      <c r="L33" s="39">
        <f t="shared" si="1"/>
        <v>124940.81999999999</v>
      </c>
      <c r="M33" s="41">
        <f t="shared" si="2"/>
        <v>12</v>
      </c>
      <c r="N33" s="41">
        <v>3</v>
      </c>
      <c r="O33" s="41">
        <v>5</v>
      </c>
      <c r="P33" s="41">
        <v>4</v>
      </c>
      <c r="Q33" s="42">
        <f t="shared" si="3"/>
        <v>23426.403749999998</v>
      </c>
      <c r="R33" s="42">
        <f t="shared" si="4"/>
        <v>39044.006249999999</v>
      </c>
      <c r="S33" s="42">
        <f t="shared" si="5"/>
        <v>31235.204999999998</v>
      </c>
      <c r="T33" s="41">
        <f t="shared" si="6"/>
        <v>93705.614999999991</v>
      </c>
      <c r="U33" s="41">
        <f t="shared" si="7"/>
        <v>23426.403749999998</v>
      </c>
      <c r="V33" s="41"/>
      <c r="W33" s="41"/>
      <c r="X33" s="41"/>
      <c r="Y33" s="41"/>
      <c r="Z33" s="41"/>
      <c r="AA33" s="41"/>
      <c r="AB33" s="39">
        <f t="shared" si="8"/>
        <v>0</v>
      </c>
      <c r="AC33" s="39">
        <f t="shared" si="9"/>
        <v>0</v>
      </c>
      <c r="AD33" s="39">
        <f t="shared" si="10"/>
        <v>0</v>
      </c>
      <c r="AE33" s="39">
        <f t="shared" si="11"/>
        <v>0</v>
      </c>
      <c r="AF33" s="39">
        <f t="shared" si="12"/>
        <v>0</v>
      </c>
      <c r="AG33" s="39">
        <f t="shared" si="13"/>
        <v>0</v>
      </c>
      <c r="AH33" s="41">
        <f t="shared" si="14"/>
        <v>0</v>
      </c>
      <c r="AI33" s="41">
        <f t="shared" si="15"/>
        <v>35139.605624999997</v>
      </c>
      <c r="AJ33" s="40"/>
      <c r="AK33" s="39">
        <v>5309</v>
      </c>
      <c r="AL33" s="40"/>
      <c r="AM33" s="39"/>
      <c r="AN33" s="41"/>
      <c r="AO33" s="41"/>
      <c r="AP33" s="40"/>
      <c r="AQ33" s="41"/>
      <c r="AR33" s="41"/>
      <c r="AS33" s="41"/>
      <c r="AT33" s="41"/>
      <c r="AU33" s="41"/>
      <c r="AV33" s="41"/>
      <c r="AW33" s="41">
        <f t="shared" si="16"/>
        <v>0</v>
      </c>
      <c r="AX33" s="41"/>
      <c r="AY33" s="41">
        <f t="shared" si="17"/>
        <v>0</v>
      </c>
      <c r="AZ33" s="41"/>
      <c r="BA33" s="41">
        <f t="shared" si="18"/>
        <v>0</v>
      </c>
      <c r="BB33" s="41">
        <f t="shared" si="19"/>
        <v>0</v>
      </c>
      <c r="BC33" s="40"/>
      <c r="BD33" s="39"/>
      <c r="BE33" s="41">
        <f t="shared" si="20"/>
        <v>11713.201874999999</v>
      </c>
      <c r="BF33" s="41">
        <f t="shared" si="21"/>
        <v>75588.211249999993</v>
      </c>
      <c r="BG33" s="49">
        <f t="shared" si="22"/>
        <v>169293.82624999998</v>
      </c>
      <c r="BH33" s="41">
        <f t="shared" si="23"/>
        <v>152364.44362499999</v>
      </c>
      <c r="BI33" s="41">
        <f t="shared" si="24"/>
        <v>8380.0443993749996</v>
      </c>
      <c r="BJ33" s="41">
        <f t="shared" si="25"/>
        <v>6094.5777449999996</v>
      </c>
      <c r="BK33" s="41">
        <f t="shared" si="26"/>
        <v>5078.8147874999995</v>
      </c>
      <c r="BL33" s="41">
        <f t="shared" si="27"/>
        <v>117132.01874999999</v>
      </c>
    </row>
    <row r="34" spans="1:65" ht="26.25" customHeight="1" x14ac:dyDescent="0.25">
      <c r="A34" s="14">
        <v>16</v>
      </c>
      <c r="B34" s="9" t="s">
        <v>65</v>
      </c>
      <c r="C34" s="31" t="s">
        <v>119</v>
      </c>
      <c r="D34" s="11" t="s">
        <v>100</v>
      </c>
      <c r="E34" s="6">
        <v>38.03</v>
      </c>
      <c r="F34" s="11" t="s">
        <v>119</v>
      </c>
      <c r="G34" s="11"/>
      <c r="H34" s="37" t="s">
        <v>80</v>
      </c>
      <c r="I34" s="11" t="s">
        <v>46</v>
      </c>
      <c r="J34" s="6">
        <v>5.2</v>
      </c>
      <c r="K34" s="39">
        <f t="shared" si="0"/>
        <v>92024.400000000009</v>
      </c>
      <c r="L34" s="39">
        <f t="shared" si="1"/>
        <v>184048.80000000002</v>
      </c>
      <c r="M34" s="41">
        <f t="shared" si="2"/>
        <v>26</v>
      </c>
      <c r="N34" s="41"/>
      <c r="O34" s="41">
        <v>21</v>
      </c>
      <c r="P34" s="41">
        <v>5</v>
      </c>
      <c r="Q34" s="42">
        <f t="shared" si="3"/>
        <v>0</v>
      </c>
      <c r="R34" s="42">
        <f t="shared" si="4"/>
        <v>241564.05000000002</v>
      </c>
      <c r="S34" s="42">
        <f t="shared" si="5"/>
        <v>57515.250000000007</v>
      </c>
      <c r="T34" s="41">
        <f t="shared" si="6"/>
        <v>299079.30000000005</v>
      </c>
      <c r="U34" s="41">
        <f t="shared" si="7"/>
        <v>74769.825000000012</v>
      </c>
      <c r="V34" s="41"/>
      <c r="W34" s="41"/>
      <c r="X34" s="41">
        <v>21</v>
      </c>
      <c r="Y34" s="41"/>
      <c r="Z34" s="41">
        <v>5</v>
      </c>
      <c r="AA34" s="41"/>
      <c r="AB34" s="39">
        <f t="shared" si="8"/>
        <v>0</v>
      </c>
      <c r="AC34" s="39">
        <f t="shared" si="9"/>
        <v>0</v>
      </c>
      <c r="AD34" s="39">
        <f t="shared" si="10"/>
        <v>4645.4625000000005</v>
      </c>
      <c r="AE34" s="39">
        <f t="shared" si="11"/>
        <v>0</v>
      </c>
      <c r="AF34" s="39">
        <f t="shared" si="12"/>
        <v>1106.0625</v>
      </c>
      <c r="AG34" s="39">
        <f t="shared" si="13"/>
        <v>0</v>
      </c>
      <c r="AH34" s="41">
        <f t="shared" si="14"/>
        <v>5751.5250000000005</v>
      </c>
      <c r="AI34" s="41">
        <f t="shared" si="15"/>
        <v>112154.73750000002</v>
      </c>
      <c r="AJ34" s="40"/>
      <c r="AK34" s="39"/>
      <c r="AL34" s="40"/>
      <c r="AM34" s="39"/>
      <c r="AN34" s="41"/>
      <c r="AO34" s="41"/>
      <c r="AP34" s="40"/>
      <c r="AQ34" s="41"/>
      <c r="AR34" s="41"/>
      <c r="AS34" s="41"/>
      <c r="AT34" s="41"/>
      <c r="AU34" s="41"/>
      <c r="AV34" s="41"/>
      <c r="AW34" s="41">
        <f t="shared" si="16"/>
        <v>0</v>
      </c>
      <c r="AX34" s="41"/>
      <c r="AY34" s="41">
        <f t="shared" si="17"/>
        <v>0</v>
      </c>
      <c r="AZ34" s="41"/>
      <c r="BA34" s="41">
        <f t="shared" si="18"/>
        <v>0</v>
      </c>
      <c r="BB34" s="41">
        <f t="shared" si="19"/>
        <v>0</v>
      </c>
      <c r="BC34" s="40">
        <v>1</v>
      </c>
      <c r="BD34" s="39">
        <v>4313</v>
      </c>
      <c r="BE34" s="41">
        <f t="shared" si="20"/>
        <v>37384.912500000006</v>
      </c>
      <c r="BF34" s="41">
        <f t="shared" si="21"/>
        <v>234374.00000000003</v>
      </c>
      <c r="BG34" s="49">
        <f t="shared" si="22"/>
        <v>533453.30000000005</v>
      </c>
      <c r="BH34" s="41">
        <f t="shared" si="23"/>
        <v>475794.97000000003</v>
      </c>
      <c r="BI34" s="41">
        <f t="shared" si="24"/>
        <v>26168.72335</v>
      </c>
      <c r="BJ34" s="41">
        <f t="shared" si="25"/>
        <v>19031.7988</v>
      </c>
      <c r="BK34" s="41">
        <f t="shared" si="26"/>
        <v>16003.599</v>
      </c>
      <c r="BL34" s="41">
        <f t="shared" si="27"/>
        <v>373849.12500000006</v>
      </c>
    </row>
    <row r="35" spans="1:65" ht="26.25" customHeight="1" x14ac:dyDescent="0.25">
      <c r="A35" s="14">
        <v>17</v>
      </c>
      <c r="B35" s="9" t="s">
        <v>66</v>
      </c>
      <c r="C35" s="31" t="s">
        <v>69</v>
      </c>
      <c r="D35" s="11" t="s">
        <v>101</v>
      </c>
      <c r="E35" s="28">
        <v>2</v>
      </c>
      <c r="F35" s="11" t="s">
        <v>69</v>
      </c>
      <c r="G35" s="11"/>
      <c r="H35" s="36"/>
      <c r="I35" s="11" t="s">
        <v>48</v>
      </c>
      <c r="J35" s="6">
        <v>4.1399999999999997</v>
      </c>
      <c r="K35" s="39">
        <f t="shared" si="0"/>
        <v>73265.579999999987</v>
      </c>
      <c r="L35" s="39">
        <f t="shared" si="1"/>
        <v>146531.15999999997</v>
      </c>
      <c r="M35" s="41">
        <f t="shared" si="2"/>
        <v>6</v>
      </c>
      <c r="N35" s="41">
        <v>6</v>
      </c>
      <c r="O35" s="41"/>
      <c r="P35" s="41"/>
      <c r="Q35" s="42">
        <f t="shared" si="3"/>
        <v>54949.18499999999</v>
      </c>
      <c r="R35" s="42">
        <f t="shared" si="4"/>
        <v>0</v>
      </c>
      <c r="S35" s="42">
        <f t="shared" si="5"/>
        <v>0</v>
      </c>
      <c r="T35" s="41">
        <f t="shared" si="6"/>
        <v>54949.18499999999</v>
      </c>
      <c r="U35" s="41">
        <f t="shared" si="7"/>
        <v>13737.296249999998</v>
      </c>
      <c r="V35" s="41"/>
      <c r="W35" s="41"/>
      <c r="X35" s="41">
        <f>O35</f>
        <v>0</v>
      </c>
      <c r="Y35" s="41"/>
      <c r="Z35" s="41"/>
      <c r="AA35" s="41">
        <f>P35</f>
        <v>0</v>
      </c>
      <c r="AB35" s="39">
        <f t="shared" si="8"/>
        <v>0</v>
      </c>
      <c r="AC35" s="39">
        <f t="shared" si="9"/>
        <v>0</v>
      </c>
      <c r="AD35" s="39">
        <f t="shared" si="10"/>
        <v>0</v>
      </c>
      <c r="AE35" s="39">
        <f t="shared" si="11"/>
        <v>0</v>
      </c>
      <c r="AF35" s="39">
        <f t="shared" si="12"/>
        <v>0</v>
      </c>
      <c r="AG35" s="39">
        <f t="shared" si="13"/>
        <v>0</v>
      </c>
      <c r="AH35" s="41">
        <f t="shared" si="14"/>
        <v>0</v>
      </c>
      <c r="AI35" s="41">
        <f t="shared" si="15"/>
        <v>20605.944374999995</v>
      </c>
      <c r="AJ35" s="40">
        <v>17697</v>
      </c>
      <c r="AK35" s="39"/>
      <c r="AL35" s="40"/>
      <c r="AM35" s="39"/>
      <c r="AN35" s="41"/>
      <c r="AO35" s="41"/>
      <c r="AP35" s="40"/>
      <c r="AQ35" s="41"/>
      <c r="AR35" s="41"/>
      <c r="AS35" s="41"/>
      <c r="AT35" s="41"/>
      <c r="AU35" s="41"/>
      <c r="AV35" s="41"/>
      <c r="AW35" s="41">
        <f t="shared" si="16"/>
        <v>0</v>
      </c>
      <c r="AX35" s="41"/>
      <c r="AY35" s="41">
        <f t="shared" si="17"/>
        <v>0</v>
      </c>
      <c r="AZ35" s="41"/>
      <c r="BA35" s="41">
        <f t="shared" si="18"/>
        <v>0</v>
      </c>
      <c r="BB35" s="41">
        <f t="shared" si="19"/>
        <v>0</v>
      </c>
      <c r="BC35" s="40">
        <v>1</v>
      </c>
      <c r="BD35" s="39">
        <v>4313</v>
      </c>
      <c r="BE35" s="41">
        <f t="shared" si="20"/>
        <v>6868.6481249999988</v>
      </c>
      <c r="BF35" s="41">
        <f t="shared" si="21"/>
        <v>63221.888749999991</v>
      </c>
      <c r="BG35" s="49">
        <f t="shared" si="22"/>
        <v>118171.07374999998</v>
      </c>
      <c r="BH35" s="41">
        <f t="shared" si="23"/>
        <v>102040.96637499999</v>
      </c>
      <c r="BI35" s="41">
        <f t="shared" si="24"/>
        <v>5612.2531506249998</v>
      </c>
      <c r="BJ35" s="41">
        <f t="shared" si="25"/>
        <v>4081.6386549999997</v>
      </c>
      <c r="BK35" s="41">
        <f t="shared" si="26"/>
        <v>3545.1322124999992</v>
      </c>
      <c r="BL35" s="41">
        <f t="shared" si="27"/>
        <v>68686.481249999983</v>
      </c>
    </row>
    <row r="36" spans="1:65" ht="21" customHeight="1" x14ac:dyDescent="0.25">
      <c r="A36" s="14">
        <v>18</v>
      </c>
      <c r="B36" s="9" t="s">
        <v>120</v>
      </c>
      <c r="C36" s="31" t="s">
        <v>53</v>
      </c>
      <c r="D36" s="11"/>
      <c r="E36" s="28">
        <v>2</v>
      </c>
      <c r="F36" s="11" t="s">
        <v>53</v>
      </c>
      <c r="G36" s="11"/>
      <c r="H36" s="36"/>
      <c r="I36" s="11" t="s">
        <v>47</v>
      </c>
      <c r="J36" s="6">
        <v>3.36</v>
      </c>
      <c r="K36" s="39">
        <f t="shared" si="0"/>
        <v>59461.919999999998</v>
      </c>
      <c r="L36" s="39">
        <f t="shared" si="1"/>
        <v>118923.84</v>
      </c>
      <c r="M36" s="41">
        <f t="shared" si="2"/>
        <v>2</v>
      </c>
      <c r="N36" s="41"/>
      <c r="O36" s="41"/>
      <c r="P36" s="41">
        <v>2</v>
      </c>
      <c r="Q36" s="42">
        <f t="shared" si="3"/>
        <v>0</v>
      </c>
      <c r="R36" s="42">
        <f t="shared" si="4"/>
        <v>0</v>
      </c>
      <c r="S36" s="42">
        <f t="shared" si="5"/>
        <v>14865.48</v>
      </c>
      <c r="T36" s="41">
        <f t="shared" si="6"/>
        <v>14865.48</v>
      </c>
      <c r="U36" s="41">
        <f t="shared" si="7"/>
        <v>3716.37</v>
      </c>
      <c r="V36" s="41"/>
      <c r="W36" s="41"/>
      <c r="X36" s="41">
        <f>O36</f>
        <v>0</v>
      </c>
      <c r="Y36" s="41"/>
      <c r="Z36" s="41"/>
      <c r="AA36" s="41"/>
      <c r="AB36" s="39">
        <f t="shared" si="8"/>
        <v>0</v>
      </c>
      <c r="AC36" s="39">
        <f t="shared" si="9"/>
        <v>0</v>
      </c>
      <c r="AD36" s="39">
        <f t="shared" si="10"/>
        <v>0</v>
      </c>
      <c r="AE36" s="39">
        <f t="shared" si="11"/>
        <v>0</v>
      </c>
      <c r="AF36" s="39">
        <f t="shared" si="12"/>
        <v>0</v>
      </c>
      <c r="AG36" s="39">
        <f t="shared" si="13"/>
        <v>0</v>
      </c>
      <c r="AH36" s="41">
        <f t="shared" si="14"/>
        <v>0</v>
      </c>
      <c r="AI36" s="41">
        <f t="shared" si="15"/>
        <v>5574.5549999999994</v>
      </c>
      <c r="AJ36" s="40"/>
      <c r="AK36" s="39"/>
      <c r="AL36" s="40"/>
      <c r="AM36" s="39"/>
      <c r="AN36" s="41"/>
      <c r="AO36" s="41"/>
      <c r="AP36" s="40"/>
      <c r="AQ36" s="41"/>
      <c r="AR36" s="41"/>
      <c r="AS36" s="41"/>
      <c r="AT36" s="41"/>
      <c r="AU36" s="41"/>
      <c r="AV36" s="41"/>
      <c r="AW36" s="41">
        <f t="shared" si="16"/>
        <v>0</v>
      </c>
      <c r="AX36" s="41"/>
      <c r="AY36" s="41">
        <f t="shared" si="17"/>
        <v>0</v>
      </c>
      <c r="AZ36" s="41"/>
      <c r="BA36" s="41">
        <f t="shared" si="18"/>
        <v>0</v>
      </c>
      <c r="BB36" s="41">
        <f t="shared" si="19"/>
        <v>0</v>
      </c>
      <c r="BC36" s="40">
        <v>1</v>
      </c>
      <c r="BD36" s="39">
        <v>4313</v>
      </c>
      <c r="BE36" s="41">
        <f t="shared" si="20"/>
        <v>1858.1849999999999</v>
      </c>
      <c r="BF36" s="41">
        <f t="shared" si="21"/>
        <v>15462.109999999999</v>
      </c>
      <c r="BG36" s="49">
        <f t="shared" si="22"/>
        <v>30327.589999999997</v>
      </c>
      <c r="BH36" s="41">
        <f t="shared" si="23"/>
        <v>22981.830999999998</v>
      </c>
      <c r="BI36" s="41">
        <f t="shared" si="24"/>
        <v>1264.0007049999999</v>
      </c>
      <c r="BJ36" s="41">
        <f t="shared" si="25"/>
        <v>919.27323999999999</v>
      </c>
      <c r="BK36" s="41">
        <f t="shared" si="26"/>
        <v>909.82769999999982</v>
      </c>
      <c r="BL36" s="41">
        <f t="shared" si="27"/>
        <v>18581.849999999999</v>
      </c>
    </row>
    <row r="37" spans="1:65" ht="21" customHeight="1" x14ac:dyDescent="0.25">
      <c r="A37" s="14">
        <v>19</v>
      </c>
      <c r="B37" s="9" t="s">
        <v>131</v>
      </c>
      <c r="C37" s="31" t="s">
        <v>70</v>
      </c>
      <c r="D37" s="11" t="s">
        <v>132</v>
      </c>
      <c r="E37" s="28">
        <v>1</v>
      </c>
      <c r="F37" s="11" t="s">
        <v>70</v>
      </c>
      <c r="G37" s="11"/>
      <c r="H37" s="36"/>
      <c r="I37" s="11" t="s">
        <v>48</v>
      </c>
      <c r="J37" s="6">
        <v>4.0999999999999996</v>
      </c>
      <c r="K37" s="39">
        <f t="shared" si="0"/>
        <v>72557.7</v>
      </c>
      <c r="L37" s="39">
        <f t="shared" si="1"/>
        <v>145115.4</v>
      </c>
      <c r="M37" s="57">
        <f t="shared" si="2"/>
        <v>9</v>
      </c>
      <c r="N37" s="63"/>
      <c r="O37" s="63">
        <v>3</v>
      </c>
      <c r="P37" s="63">
        <v>6</v>
      </c>
      <c r="Q37" s="59">
        <f t="shared" si="3"/>
        <v>0</v>
      </c>
      <c r="R37" s="59">
        <f t="shared" si="4"/>
        <v>27209.137499999997</v>
      </c>
      <c r="S37" s="59">
        <f t="shared" si="5"/>
        <v>54418.274999999994</v>
      </c>
      <c r="T37" s="58">
        <f t="shared" si="6"/>
        <v>81627.412499999991</v>
      </c>
      <c r="U37" s="58">
        <f t="shared" si="7"/>
        <v>20406.853124999998</v>
      </c>
      <c r="V37" s="41"/>
      <c r="W37" s="41"/>
      <c r="X37" s="41">
        <v>3</v>
      </c>
      <c r="Y37" s="41"/>
      <c r="Z37" s="41">
        <v>6</v>
      </c>
      <c r="AA37" s="41"/>
      <c r="AB37" s="39">
        <f t="shared" si="8"/>
        <v>0</v>
      </c>
      <c r="AC37" s="39">
        <f t="shared" si="9"/>
        <v>0</v>
      </c>
      <c r="AD37" s="39">
        <f t="shared" si="10"/>
        <v>663.63750000000005</v>
      </c>
      <c r="AE37" s="39">
        <f t="shared" si="11"/>
        <v>0</v>
      </c>
      <c r="AF37" s="39">
        <f t="shared" si="12"/>
        <v>1327.2750000000001</v>
      </c>
      <c r="AG37" s="39">
        <f t="shared" si="13"/>
        <v>0</v>
      </c>
      <c r="AH37" s="41">
        <f t="shared" si="14"/>
        <v>1990.9125000000001</v>
      </c>
      <c r="AI37" s="41">
        <f t="shared" si="15"/>
        <v>30610.279687499995</v>
      </c>
      <c r="AJ37" s="40"/>
      <c r="AK37" s="39">
        <v>5309</v>
      </c>
      <c r="AL37" s="40"/>
      <c r="AM37" s="39"/>
      <c r="AN37" s="41"/>
      <c r="AO37" s="41"/>
      <c r="AP37" s="40"/>
      <c r="AQ37" s="41"/>
      <c r="AR37" s="41"/>
      <c r="AS37" s="69">
        <v>34500</v>
      </c>
      <c r="AT37" s="41"/>
      <c r="AU37" s="41"/>
      <c r="AV37" s="41"/>
      <c r="AW37" s="41">
        <f t="shared" si="16"/>
        <v>0</v>
      </c>
      <c r="AX37" s="41"/>
      <c r="AY37" s="41">
        <f t="shared" si="17"/>
        <v>0</v>
      </c>
      <c r="AZ37" s="41"/>
      <c r="BA37" s="41">
        <f t="shared" si="18"/>
        <v>0</v>
      </c>
      <c r="BB37" s="41">
        <f t="shared" si="19"/>
        <v>0</v>
      </c>
      <c r="BC37" s="40">
        <v>1</v>
      </c>
      <c r="BD37" s="39">
        <v>4313</v>
      </c>
      <c r="BE37" s="41">
        <f t="shared" si="20"/>
        <v>10203.426562499999</v>
      </c>
      <c r="BF37" s="41">
        <f t="shared" si="21"/>
        <v>107333.47187499999</v>
      </c>
      <c r="BG37" s="49">
        <f t="shared" si="22"/>
        <v>188960.88437499997</v>
      </c>
      <c r="BH37" s="41">
        <f t="shared" si="23"/>
        <v>165751.79593749996</v>
      </c>
      <c r="BI37" s="41">
        <f t="shared" si="24"/>
        <v>9116.3487765624977</v>
      </c>
      <c r="BJ37" s="41">
        <f t="shared" si="25"/>
        <v>6630.0718374999988</v>
      </c>
      <c r="BK37" s="41">
        <f t="shared" si="26"/>
        <v>5668.8265312499989</v>
      </c>
      <c r="BL37" s="41">
        <f t="shared" si="27"/>
        <v>102034.26562499999</v>
      </c>
    </row>
    <row r="38" spans="1:65" ht="21" customHeight="1" x14ac:dyDescent="0.25">
      <c r="A38" s="14"/>
      <c r="B38" s="9" t="s">
        <v>133</v>
      </c>
      <c r="C38" s="31" t="s">
        <v>134</v>
      </c>
      <c r="D38" s="11" t="s">
        <v>135</v>
      </c>
      <c r="E38" s="28">
        <v>6</v>
      </c>
      <c r="F38" s="31" t="s">
        <v>134</v>
      </c>
      <c r="G38" s="11"/>
      <c r="H38" s="36"/>
      <c r="I38" s="11" t="s">
        <v>47</v>
      </c>
      <c r="J38" s="6">
        <v>3.32</v>
      </c>
      <c r="K38" s="39">
        <f t="shared" ref="K38" si="57">J38*17697</f>
        <v>58754.039999999994</v>
      </c>
      <c r="L38" s="39">
        <f t="shared" ref="L38" si="58">K38*2</f>
        <v>117508.07999999999</v>
      </c>
      <c r="M38" s="41">
        <f t="shared" ref="M38" si="59">N38+O38+P38</f>
        <v>8</v>
      </c>
      <c r="N38" s="41"/>
      <c r="O38" s="41">
        <v>5</v>
      </c>
      <c r="P38" s="41">
        <v>3</v>
      </c>
      <c r="Q38" s="42">
        <f t="shared" ref="Q38" si="60">L38/16*N38</f>
        <v>0</v>
      </c>
      <c r="R38" s="42">
        <f t="shared" ref="R38" si="61">L38/16*O38</f>
        <v>36721.274999999994</v>
      </c>
      <c r="S38" s="42">
        <f t="shared" ref="S38" si="62">L38/16*P38</f>
        <v>22032.764999999999</v>
      </c>
      <c r="T38" s="41">
        <f t="shared" ref="T38" si="63">Q38+R38+S38</f>
        <v>58754.039999999994</v>
      </c>
      <c r="U38" s="41">
        <f t="shared" ref="U38" si="64">T38*25%</f>
        <v>14688.509999999998</v>
      </c>
      <c r="V38" s="41"/>
      <c r="W38" s="41"/>
      <c r="X38" s="41">
        <v>5</v>
      </c>
      <c r="Y38" s="41"/>
      <c r="Z38" s="41">
        <v>3</v>
      </c>
      <c r="AA38" s="41"/>
      <c r="AB38" s="39">
        <f t="shared" ref="AB38" si="65">17697*40%/16*V38/2</f>
        <v>0</v>
      </c>
      <c r="AC38" s="39">
        <f t="shared" ref="AC38" si="66">17697*50%/16*W38/2</f>
        <v>0</v>
      </c>
      <c r="AD38" s="39">
        <f t="shared" ref="AD38" si="67">17697*40%/16*X38/2</f>
        <v>1106.0625</v>
      </c>
      <c r="AE38" s="39">
        <f t="shared" ref="AE38" si="68">17697*50%/16*Y38/2</f>
        <v>0</v>
      </c>
      <c r="AF38" s="39">
        <f t="shared" ref="AF38" si="69">17697*40%/16*Z38/2</f>
        <v>663.63750000000005</v>
      </c>
      <c r="AG38" s="39">
        <f t="shared" ref="AG38" si="70">17697*50%/16*AA38/2</f>
        <v>0</v>
      </c>
      <c r="AH38" s="41">
        <f t="shared" ref="AH38" si="71">AB38+AC38+AD38+AE38+AF38+AG38</f>
        <v>1769.7</v>
      </c>
      <c r="AI38" s="41">
        <f t="shared" ref="AI38" si="72">(T38+U38)*30%</f>
        <v>22032.764999999996</v>
      </c>
      <c r="AJ38" s="40"/>
      <c r="AK38" s="39"/>
      <c r="AL38" s="40"/>
      <c r="AM38" s="39"/>
      <c r="AN38" s="41"/>
      <c r="AO38" s="41"/>
      <c r="AP38" s="40"/>
      <c r="AQ38" s="41"/>
      <c r="AR38" s="41"/>
      <c r="AS38" s="41"/>
      <c r="AT38" s="41"/>
      <c r="AU38" s="41"/>
      <c r="AV38" s="41"/>
      <c r="AW38" s="41">
        <f t="shared" ref="AW38" si="73">K38*2*1.25*40%/16*AV38</f>
        <v>0</v>
      </c>
      <c r="AX38" s="41"/>
      <c r="AY38" s="41">
        <f t="shared" ref="AY38" si="74">K38*2*1.25*35%/16*AX38</f>
        <v>0</v>
      </c>
      <c r="AZ38" s="41"/>
      <c r="BA38" s="41">
        <f t="shared" ref="BA38" si="75">K38*2*1.25*30%/16*AZ38</f>
        <v>0</v>
      </c>
      <c r="BB38" s="41">
        <f t="shared" ref="BB38" si="76">AU38+AW38+AY38+BA38</f>
        <v>0</v>
      </c>
      <c r="BC38" s="40">
        <v>1</v>
      </c>
      <c r="BD38" s="39">
        <v>4313</v>
      </c>
      <c r="BE38" s="41">
        <f t="shared" ref="BE38" si="77">(T38+U38)*10%</f>
        <v>7344.2549999999992</v>
      </c>
      <c r="BF38" s="41">
        <f t="shared" si="21"/>
        <v>50148.229999999989</v>
      </c>
      <c r="BG38" s="49">
        <f t="shared" si="22"/>
        <v>108902.26999999999</v>
      </c>
      <c r="BH38" s="41">
        <f t="shared" si="23"/>
        <v>93699.042999999991</v>
      </c>
      <c r="BI38" s="41">
        <f t="shared" si="24"/>
        <v>5153.4473649999991</v>
      </c>
      <c r="BJ38" s="41">
        <f t="shared" si="25"/>
        <v>3747.9617199999998</v>
      </c>
      <c r="BK38" s="41">
        <f t="shared" si="26"/>
        <v>3267.0680999999995</v>
      </c>
      <c r="BL38" s="41">
        <f t="shared" si="27"/>
        <v>73442.549999999988</v>
      </c>
    </row>
    <row r="39" spans="1:65" x14ac:dyDescent="0.25">
      <c r="A39" s="7"/>
      <c r="B39" s="7" t="s">
        <v>11</v>
      </c>
      <c r="C39" s="7"/>
      <c r="D39" s="12"/>
      <c r="E39" s="7"/>
      <c r="F39" s="7"/>
      <c r="G39" s="7"/>
      <c r="H39" s="7"/>
      <c r="I39" s="7"/>
      <c r="J39" s="29"/>
      <c r="K39" s="29"/>
      <c r="L39" s="54">
        <f t="shared" ref="L39:AI39" si="78">SUM(L15:L38)</f>
        <v>3750348.2399999998</v>
      </c>
      <c r="M39" s="43">
        <f t="shared" si="78"/>
        <v>324.5</v>
      </c>
      <c r="N39" s="43">
        <f t="shared" si="78"/>
        <v>95.5</v>
      </c>
      <c r="O39" s="43">
        <f t="shared" si="78"/>
        <v>160</v>
      </c>
      <c r="P39" s="43">
        <f t="shared" si="78"/>
        <v>69</v>
      </c>
      <c r="Q39" s="44">
        <f t="shared" si="78"/>
        <v>967705.14187500009</v>
      </c>
      <c r="R39" s="44">
        <f t="shared" si="78"/>
        <v>1664469.2137499999</v>
      </c>
      <c r="S39" s="44">
        <f t="shared" si="78"/>
        <v>698677.55999999994</v>
      </c>
      <c r="T39" s="44">
        <f t="shared" si="78"/>
        <v>3330851.9156249999</v>
      </c>
      <c r="U39" s="44">
        <f t="shared" si="78"/>
        <v>832712.97890624998</v>
      </c>
      <c r="V39" s="44">
        <f t="shared" si="78"/>
        <v>64.5</v>
      </c>
      <c r="W39" s="44">
        <f t="shared" si="78"/>
        <v>9</v>
      </c>
      <c r="X39" s="44">
        <f t="shared" si="78"/>
        <v>62</v>
      </c>
      <c r="Y39" s="44">
        <f t="shared" si="78"/>
        <v>40</v>
      </c>
      <c r="Z39" s="44">
        <f t="shared" si="78"/>
        <v>33</v>
      </c>
      <c r="AA39" s="44">
        <f t="shared" si="78"/>
        <v>10</v>
      </c>
      <c r="AB39" s="44">
        <f t="shared" si="78"/>
        <v>14268.206250000001</v>
      </c>
      <c r="AC39" s="44">
        <f t="shared" si="78"/>
        <v>2488.640625</v>
      </c>
      <c r="AD39" s="44">
        <f t="shared" si="78"/>
        <v>13715.175000000003</v>
      </c>
      <c r="AE39" s="44">
        <f t="shared" si="78"/>
        <v>11060.625</v>
      </c>
      <c r="AF39" s="44">
        <f t="shared" si="78"/>
        <v>7300.0124999999998</v>
      </c>
      <c r="AG39" s="44">
        <f t="shared" si="78"/>
        <v>2765.15625</v>
      </c>
      <c r="AH39" s="44">
        <f t="shared" si="78"/>
        <v>51597.815624999996</v>
      </c>
      <c r="AI39" s="44">
        <f t="shared" si="78"/>
        <v>1249069.4683593751</v>
      </c>
      <c r="AJ39" s="44">
        <f>SUM(AJ15:AJ36)</f>
        <v>53091</v>
      </c>
      <c r="AK39" s="44">
        <f>SUM(AK15:AK38)</f>
        <v>50435</v>
      </c>
      <c r="AL39" s="43">
        <f t="shared" ref="AL39:AU39" si="79">SUM(AL15:AL36)</f>
        <v>0</v>
      </c>
      <c r="AM39" s="43">
        <f t="shared" si="79"/>
        <v>0</v>
      </c>
      <c r="AN39" s="43">
        <f t="shared" si="79"/>
        <v>0</v>
      </c>
      <c r="AO39" s="43">
        <f t="shared" si="79"/>
        <v>0</v>
      </c>
      <c r="AP39" s="43">
        <f t="shared" si="79"/>
        <v>0</v>
      </c>
      <c r="AQ39" s="43">
        <f t="shared" si="79"/>
        <v>0</v>
      </c>
      <c r="AR39" s="43">
        <f t="shared" si="79"/>
        <v>0</v>
      </c>
      <c r="AS39" s="43">
        <f t="shared" si="79"/>
        <v>69000</v>
      </c>
      <c r="AT39" s="43">
        <f t="shared" si="79"/>
        <v>0</v>
      </c>
      <c r="AU39" s="43">
        <f t="shared" si="79"/>
        <v>0</v>
      </c>
      <c r="AV39" s="44">
        <f t="shared" ref="AV39:BL39" si="80">SUM(AV15:AV38)</f>
        <v>52</v>
      </c>
      <c r="AW39" s="44">
        <f t="shared" si="80"/>
        <v>309465.22687500005</v>
      </c>
      <c r="AX39" s="44">
        <f t="shared" si="80"/>
        <v>16</v>
      </c>
      <c r="AY39" s="44">
        <f t="shared" si="80"/>
        <v>80521.350000000006</v>
      </c>
      <c r="AZ39" s="44">
        <f t="shared" si="80"/>
        <v>131</v>
      </c>
      <c r="BA39" s="44">
        <f t="shared" si="80"/>
        <v>505882.57078125002</v>
      </c>
      <c r="BB39" s="44">
        <f t="shared" si="80"/>
        <v>895869.14765624993</v>
      </c>
      <c r="BC39" s="44">
        <f t="shared" si="80"/>
        <v>17</v>
      </c>
      <c r="BD39" s="44">
        <f t="shared" si="80"/>
        <v>73321</v>
      </c>
      <c r="BE39" s="44">
        <f t="shared" si="80"/>
        <v>416356.48945312499</v>
      </c>
      <c r="BF39" s="44">
        <f t="shared" si="80"/>
        <v>3725952.9</v>
      </c>
      <c r="BG39" s="44">
        <f t="shared" si="80"/>
        <v>7056804.8156250007</v>
      </c>
      <c r="BH39" s="44">
        <f t="shared" si="80"/>
        <v>6277803.3340624981</v>
      </c>
      <c r="BI39" s="44">
        <f t="shared" si="80"/>
        <v>345279.18337343744</v>
      </c>
      <c r="BJ39" s="44">
        <f t="shared" si="80"/>
        <v>251112.13336249997</v>
      </c>
      <c r="BK39" s="44">
        <f t="shared" si="80"/>
        <v>211704.14446874999</v>
      </c>
      <c r="BL39" s="44">
        <f t="shared" si="80"/>
        <v>4163564.8945312505</v>
      </c>
      <c r="BM39" s="64"/>
    </row>
    <row r="40" spans="1:65" x14ac:dyDescent="0.25">
      <c r="A40" s="22"/>
      <c r="B40" s="22"/>
      <c r="C40" s="22"/>
      <c r="D40" s="23"/>
      <c r="E40" s="22"/>
      <c r="F40" s="22"/>
      <c r="G40" s="22"/>
      <c r="H40" s="22"/>
      <c r="I40" s="22"/>
      <c r="J40" s="24"/>
      <c r="K40" s="24"/>
      <c r="L40" s="25"/>
      <c r="M40" s="26"/>
      <c r="N40" s="26"/>
      <c r="O40" s="26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5" x14ac:dyDescent="0.25">
      <c r="A41" s="22"/>
      <c r="B41" s="22" t="s">
        <v>106</v>
      </c>
      <c r="C41" s="22"/>
      <c r="D41" s="23" t="s">
        <v>107</v>
      </c>
      <c r="E41" s="22"/>
      <c r="F41" s="22"/>
      <c r="G41" s="22"/>
      <c r="H41" s="22"/>
      <c r="I41" s="22"/>
      <c r="J41" s="24"/>
      <c r="K41" s="24"/>
      <c r="L41" s="25"/>
      <c r="M41" s="26"/>
      <c r="N41" s="26"/>
      <c r="O41" s="26"/>
      <c r="P41" s="2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pans="1:65" x14ac:dyDescent="0.25">
      <c r="A42" s="22"/>
      <c r="B42" s="22" t="s">
        <v>39</v>
      </c>
      <c r="C42" s="22"/>
      <c r="D42" s="23" t="s">
        <v>107</v>
      </c>
      <c r="E42" s="22"/>
      <c r="F42" s="22"/>
      <c r="G42" s="22"/>
      <c r="H42" s="22"/>
      <c r="I42" s="22"/>
      <c r="J42" s="24"/>
      <c r="K42" s="24"/>
      <c r="L42" s="25"/>
      <c r="M42" s="26"/>
      <c r="N42" s="26"/>
      <c r="O42" s="26"/>
      <c r="P42" s="2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65" x14ac:dyDescent="0.25">
      <c r="A43" s="22"/>
      <c r="B43" s="22" t="s">
        <v>40</v>
      </c>
      <c r="C43" s="22"/>
      <c r="D43" s="23" t="s">
        <v>115</v>
      </c>
      <c r="E43" s="22"/>
      <c r="F43" s="22"/>
      <c r="G43" s="22"/>
      <c r="H43" s="22"/>
      <c r="I43" s="22"/>
      <c r="J43" s="24"/>
      <c r="K43" s="24"/>
      <c r="L43" s="25"/>
      <c r="M43" s="26"/>
      <c r="N43" s="26"/>
      <c r="O43" s="26"/>
      <c r="P43" s="26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pans="1:65" x14ac:dyDescent="0.25">
      <c r="A44" s="22"/>
      <c r="B44" s="22"/>
      <c r="C44" s="22"/>
      <c r="D44" s="23"/>
      <c r="E44" s="22"/>
      <c r="F44" s="22"/>
      <c r="G44" s="22"/>
      <c r="H44" s="22"/>
      <c r="I44" s="22"/>
      <c r="J44" s="24"/>
      <c r="K44" s="24"/>
      <c r="L44" s="25"/>
      <c r="M44" s="26"/>
      <c r="N44" s="26"/>
      <c r="O44" s="26"/>
      <c r="P44" s="26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</row>
    <row r="45" spans="1:65" x14ac:dyDescent="0.25">
      <c r="A45" s="22"/>
      <c r="B45" s="22"/>
      <c r="C45" s="22"/>
      <c r="D45" s="23"/>
      <c r="E45" s="22"/>
      <c r="F45" s="22"/>
      <c r="G45" s="22"/>
      <c r="H45" s="22"/>
      <c r="I45" s="22"/>
      <c r="J45" s="24"/>
      <c r="K45" s="24"/>
      <c r="L45" s="25"/>
      <c r="M45" s="26"/>
      <c r="N45" s="26"/>
      <c r="O45" s="26"/>
      <c r="P45" s="26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6" spans="1:65" x14ac:dyDescent="0.25">
      <c r="A46" s="22"/>
      <c r="B46" s="22"/>
      <c r="C46" s="22"/>
      <c r="D46" s="23"/>
      <c r="E46" s="22"/>
      <c r="F46" s="22"/>
      <c r="G46" s="22"/>
      <c r="H46" s="22"/>
      <c r="I46" s="22"/>
      <c r="J46" s="24"/>
      <c r="K46" s="24"/>
      <c r="L46" s="25"/>
      <c r="M46" s="26"/>
      <c r="N46" s="26"/>
      <c r="O46" s="26"/>
      <c r="P46" s="26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pans="1:65" x14ac:dyDescent="0.25">
      <c r="A47" s="22"/>
      <c r="B47" s="22"/>
      <c r="C47" s="22"/>
      <c r="D47" s="23"/>
      <c r="E47" s="22"/>
      <c r="F47" s="22"/>
      <c r="G47" s="22"/>
      <c r="H47" s="22"/>
      <c r="I47" s="22"/>
      <c r="J47" s="24"/>
      <c r="K47" s="24"/>
      <c r="L47" s="25"/>
      <c r="M47" s="26"/>
      <c r="N47" s="26"/>
      <c r="O47" s="26"/>
      <c r="P47" s="26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</row>
    <row r="48" spans="1:65" x14ac:dyDescent="0.25">
      <c r="A48" s="8"/>
      <c r="B48" s="8"/>
      <c r="C48" s="8"/>
      <c r="D48" s="13"/>
      <c r="E48" s="8"/>
      <c r="F48" s="8"/>
      <c r="G48" s="8"/>
      <c r="H48" s="8"/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x14ac:dyDescent="0.25">
      <c r="A49" s="1"/>
      <c r="B49" s="1"/>
      <c r="C49" s="1"/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2"/>
      <c r="BI49" s="1"/>
      <c r="BJ49" s="1"/>
      <c r="BK49" s="1"/>
      <c r="BL49" s="1"/>
    </row>
    <row r="50" spans="1:64" x14ac:dyDescent="0.25">
      <c r="A50" s="1"/>
      <c r="B50" s="4"/>
      <c r="C50" s="4"/>
      <c r="D50" s="13"/>
      <c r="E50" s="4"/>
      <c r="F50" s="4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x14ac:dyDescent="0.25">
      <c r="A51" s="1"/>
      <c r="B51" s="4"/>
      <c r="C51" s="4"/>
      <c r="D51" s="13"/>
      <c r="E51" s="4"/>
      <c r="F51" s="4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x14ac:dyDescent="0.25">
      <c r="A52" s="1"/>
      <c r="B52" s="4"/>
      <c r="C52" s="4"/>
      <c r="D52" s="13"/>
      <c r="E52" s="4"/>
      <c r="F52" s="4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x14ac:dyDescent="0.25">
      <c r="A53" s="1"/>
      <c r="B53" s="4"/>
      <c r="C53" s="4"/>
      <c r="D53" s="13"/>
      <c r="E53" s="4"/>
      <c r="F53" s="4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x14ac:dyDescent="0.25">
      <c r="A54" s="1"/>
      <c r="B54" s="4"/>
      <c r="C54" s="4"/>
      <c r="D54" s="13"/>
      <c r="E54" s="4"/>
      <c r="F54" s="4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x14ac:dyDescent="0.25">
      <c r="A55" s="1"/>
      <c r="B55" s="4"/>
      <c r="C55" s="4"/>
      <c r="D55" s="13"/>
      <c r="E55" s="4"/>
      <c r="F55" s="4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x14ac:dyDescent="0.25">
      <c r="A56" s="1"/>
      <c r="B56" s="4"/>
      <c r="C56" s="4"/>
      <c r="D56" s="13"/>
      <c r="E56" s="4"/>
      <c r="F56" s="4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x14ac:dyDescent="0.25">
      <c r="A57" s="1"/>
      <c r="B57" s="1"/>
      <c r="C57" s="1"/>
      <c r="D57" s="1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x14ac:dyDescent="0.25">
      <c r="A58" s="1"/>
      <c r="B58" s="1"/>
      <c r="C58" s="1"/>
      <c r="D58" s="1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x14ac:dyDescent="0.25">
      <c r="A59" s="1"/>
      <c r="B59" s="1"/>
      <c r="C59" s="1"/>
      <c r="D59" s="1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5">
      <c r="A60" s="1"/>
      <c r="B60" s="1"/>
      <c r="C60" s="1"/>
      <c r="D60" s="1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5">
      <c r="A61" s="1"/>
      <c r="B61" s="1"/>
      <c r="C61" s="1"/>
      <c r="D61" s="1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5">
      <c r="A62" s="1"/>
      <c r="B62" s="1"/>
      <c r="C62" s="1"/>
      <c r="D62" s="1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5">
      <c r="A63" s="1"/>
      <c r="B63" s="1"/>
      <c r="C63" s="1"/>
      <c r="D63" s="1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5">
      <c r="A64" s="1"/>
      <c r="B64" s="1"/>
      <c r="C64" s="1"/>
      <c r="D64" s="1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5">
      <c r="A65" s="1"/>
      <c r="B65" s="1"/>
      <c r="C65" s="1"/>
      <c r="D65" s="1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5">
      <c r="A66" s="1"/>
      <c r="B66" s="1"/>
      <c r="C66" s="1"/>
      <c r="D66" s="1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5">
      <c r="A67" s="1"/>
      <c r="B67" s="1"/>
      <c r="C67" s="1"/>
      <c r="D67" s="1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5">
      <c r="A68" s="1"/>
      <c r="B68" s="1"/>
      <c r="C68" s="1"/>
      <c r="D68" s="1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5">
      <c r="A69" s="1"/>
      <c r="B69" s="1"/>
      <c r="C69" s="1"/>
      <c r="D69" s="1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5">
      <c r="A70" s="1"/>
      <c r="B70" s="1"/>
      <c r="C70" s="1"/>
      <c r="D70" s="1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5">
      <c r="A71" s="1"/>
      <c r="B71" s="1"/>
      <c r="C71" s="1"/>
      <c r="D71" s="1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5">
      <c r="A72" s="1"/>
      <c r="B72" s="1"/>
      <c r="C72" s="1"/>
      <c r="D72" s="1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5">
      <c r="A73" s="1"/>
      <c r="B73" s="1"/>
      <c r="C73" s="1"/>
      <c r="D73" s="1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</sheetData>
  <mergeCells count="62">
    <mergeCell ref="E28:E30"/>
    <mergeCell ref="C28:C30"/>
    <mergeCell ref="D28:D30"/>
    <mergeCell ref="B20:B21"/>
    <mergeCell ref="U10:U14"/>
    <mergeCell ref="T11:T14"/>
    <mergeCell ref="Q10:T10"/>
    <mergeCell ref="B3:N3"/>
    <mergeCell ref="B4:N4"/>
    <mergeCell ref="F10:F14"/>
    <mergeCell ref="G10:G14"/>
    <mergeCell ref="H10:I14"/>
    <mergeCell ref="J10:J14"/>
    <mergeCell ref="K10:K14"/>
    <mergeCell ref="L10:L14"/>
    <mergeCell ref="M10:P10"/>
    <mergeCell ref="A10:A14"/>
    <mergeCell ref="B10:B14"/>
    <mergeCell ref="C10:C14"/>
    <mergeCell ref="D10:D14"/>
    <mergeCell ref="E10:E14"/>
    <mergeCell ref="AX12:AY13"/>
    <mergeCell ref="AZ12:BA13"/>
    <mergeCell ref="V10:AH12"/>
    <mergeCell ref="AI10:AI14"/>
    <mergeCell ref="AJ10:AJ14"/>
    <mergeCell ref="AK10:AK14"/>
    <mergeCell ref="AL10:AL14"/>
    <mergeCell ref="AM10:AM14"/>
    <mergeCell ref="AV12:AW13"/>
    <mergeCell ref="BJ10:BJ14"/>
    <mergeCell ref="BK10:BK14"/>
    <mergeCell ref="BL10:BL14"/>
    <mergeCell ref="M11:M14"/>
    <mergeCell ref="N11:N14"/>
    <mergeCell ref="O11:O14"/>
    <mergeCell ref="P11:P14"/>
    <mergeCell ref="Q11:Q14"/>
    <mergeCell ref="R11:R14"/>
    <mergeCell ref="S11:S14"/>
    <mergeCell ref="BC10:BD13"/>
    <mergeCell ref="BE10:BE14"/>
    <mergeCell ref="BF10:BF14"/>
    <mergeCell ref="BG10:BG14"/>
    <mergeCell ref="BH10:BH14"/>
    <mergeCell ref="BI10:BI14"/>
    <mergeCell ref="A20:A21"/>
    <mergeCell ref="A28:A30"/>
    <mergeCell ref="B28:B30"/>
    <mergeCell ref="BB12:BB14"/>
    <mergeCell ref="V13:AA13"/>
    <mergeCell ref="AB13:AG13"/>
    <mergeCell ref="AH13:AH14"/>
    <mergeCell ref="A25:A26"/>
    <mergeCell ref="B25:B26"/>
    <mergeCell ref="AN10:AO13"/>
    <mergeCell ref="AP10:AP14"/>
    <mergeCell ref="AQ10:AQ14"/>
    <mergeCell ref="AR10:AR14"/>
    <mergeCell ref="AS10:AS14"/>
    <mergeCell ref="AT10:BB11"/>
    <mergeCell ref="AT12:AU13"/>
  </mergeCells>
  <pageMargins left="0.59055118110236227" right="0.19685039370078741" top="0.78740157480314965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3"/>
  <sheetViews>
    <sheetView tabSelected="1" topLeftCell="A13" workbookViewId="0">
      <pane xSplit="7" ySplit="2" topLeftCell="H15" activePane="bottomRight" state="frozen"/>
      <selection activeCell="A13" sqref="A13"/>
      <selection pane="topRight" activeCell="H13" sqref="H13"/>
      <selection pane="bottomLeft" activeCell="A15" sqref="A15"/>
      <selection pane="bottomRight" activeCell="F44" sqref="F44"/>
    </sheetView>
  </sheetViews>
  <sheetFormatPr defaultRowHeight="15" x14ac:dyDescent="0.25"/>
  <cols>
    <col min="1" max="1" width="2.85546875" style="45" customWidth="1"/>
    <col min="2" max="2" width="29.42578125" style="45" customWidth="1"/>
    <col min="3" max="3" width="19.85546875" style="45" customWidth="1"/>
    <col min="4" max="4" width="22.5703125" style="46" customWidth="1"/>
    <col min="5" max="5" width="5.85546875" style="45" customWidth="1"/>
    <col min="6" max="6" width="18.5703125" style="45" customWidth="1"/>
    <col min="7" max="7" width="9.42578125" style="45" customWidth="1"/>
    <col min="8" max="8" width="9.140625" style="45"/>
    <col min="9" max="9" width="4.7109375" style="45" customWidth="1"/>
    <col min="10" max="10" width="5.28515625" style="45" customWidth="1"/>
    <col min="11" max="11" width="5.7109375" style="45" customWidth="1"/>
    <col min="12" max="12" width="7.85546875" style="45" customWidth="1"/>
    <col min="13" max="13" width="5.140625" style="45" customWidth="1"/>
    <col min="14" max="14" width="5.42578125" style="45" customWidth="1"/>
    <col min="15" max="15" width="4.7109375" style="45" customWidth="1"/>
    <col min="16" max="16" width="6" style="45" customWidth="1"/>
    <col min="17" max="17" width="7.85546875" style="45" customWidth="1"/>
    <col min="18" max="18" width="7" style="45" customWidth="1"/>
    <col min="19" max="19" width="6.85546875" style="45" customWidth="1"/>
    <col min="20" max="20" width="7.7109375" style="45" customWidth="1"/>
    <col min="21" max="21" width="8.42578125" style="45" customWidth="1"/>
    <col min="22" max="22" width="4.140625" style="45" customWidth="1"/>
    <col min="23" max="23" width="4" style="45" customWidth="1"/>
    <col min="24" max="25" width="3.7109375" style="45" customWidth="1"/>
    <col min="26" max="26" width="3.5703125" style="45" customWidth="1"/>
    <col min="27" max="27" width="4.42578125" style="45" customWidth="1"/>
    <col min="28" max="28" width="6.5703125" style="45" customWidth="1"/>
    <col min="29" max="30" width="6.7109375" style="45" customWidth="1"/>
    <col min="31" max="32" width="6.85546875" style="45" customWidth="1"/>
    <col min="33" max="33" width="6.5703125" style="45" customWidth="1"/>
    <col min="34" max="34" width="6.7109375" style="45" customWidth="1"/>
    <col min="35" max="35" width="7.85546875" style="45" customWidth="1"/>
    <col min="36" max="36" width="6.7109375" style="45" customWidth="1"/>
    <col min="37" max="37" width="6.5703125" style="45" customWidth="1"/>
    <col min="38" max="38" width="6.7109375" style="45" customWidth="1"/>
    <col min="39" max="39" width="10" style="45" customWidth="1"/>
    <col min="40" max="40" width="8.85546875" style="45" customWidth="1"/>
    <col min="41" max="41" width="5" style="45" customWidth="1"/>
    <col min="42" max="42" width="6.5703125" style="45" customWidth="1"/>
    <col min="43" max="43" width="4.28515625" style="45" customWidth="1"/>
    <col min="44" max="44" width="9.7109375" style="45" customWidth="1"/>
    <col min="45" max="45" width="9.42578125" style="45" customWidth="1"/>
    <col min="46" max="46" width="4.7109375" style="45" customWidth="1"/>
    <col min="47" max="47" width="4.28515625" style="45" customWidth="1"/>
    <col min="48" max="48" width="3.7109375" style="45" customWidth="1"/>
    <col min="49" max="49" width="8" style="45" customWidth="1"/>
    <col min="50" max="50" width="3.42578125" style="45" customWidth="1"/>
    <col min="51" max="51" width="7.5703125" style="45" customWidth="1"/>
    <col min="52" max="52" width="4" style="45" customWidth="1"/>
    <col min="53" max="53" width="7.85546875" style="45" customWidth="1"/>
    <col min="54" max="54" width="7.140625" style="45" customWidth="1"/>
    <col min="55" max="55" width="5.85546875" style="45" customWidth="1"/>
    <col min="56" max="56" width="8.140625" style="45" customWidth="1"/>
    <col min="57" max="57" width="7.7109375" style="45" customWidth="1"/>
    <col min="58" max="58" width="9" style="45" customWidth="1"/>
    <col min="59" max="60" width="8.140625" style="45" customWidth="1"/>
    <col min="61" max="61" width="6.5703125" style="45" customWidth="1"/>
    <col min="62" max="62" width="6" style="45" customWidth="1"/>
    <col min="63" max="63" width="6.42578125" style="45" customWidth="1"/>
    <col min="64" max="64" width="7.42578125" style="45" customWidth="1"/>
    <col min="65" max="16384" width="9.140625" style="45"/>
  </cols>
  <sheetData>
    <row r="1" spans="1:64" ht="41.25" customHeight="1" x14ac:dyDescent="0.25">
      <c r="A1" s="16"/>
      <c r="B1" s="16"/>
      <c r="C1" s="17"/>
      <c r="D1" s="32"/>
      <c r="E1" s="17"/>
      <c r="F1" s="17"/>
      <c r="G1" s="17"/>
      <c r="H1" s="18"/>
      <c r="I1" s="18"/>
      <c r="J1" s="16"/>
      <c r="K1" s="16"/>
      <c r="L1" s="16"/>
      <c r="M1" s="16"/>
      <c r="N1" s="16"/>
      <c r="O1" s="16"/>
      <c r="P1" s="16"/>
      <c r="Q1" s="16"/>
      <c r="R1" s="19"/>
      <c r="S1" s="16"/>
      <c r="T1" s="16"/>
      <c r="U1" s="16"/>
      <c r="V1" s="16"/>
      <c r="W1" s="16"/>
      <c r="X1" s="18"/>
      <c r="Y1" s="18"/>
      <c r="Z1" s="18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8"/>
      <c r="BL1" s="18"/>
    </row>
    <row r="2" spans="1:64" x14ac:dyDescent="0.25">
      <c r="A2" s="16"/>
      <c r="B2" s="15" t="s">
        <v>41</v>
      </c>
      <c r="C2" s="15"/>
      <c r="D2" s="33"/>
      <c r="E2" s="48"/>
      <c r="F2" s="48"/>
      <c r="G2" s="48"/>
      <c r="H2" s="48"/>
      <c r="I2" s="48"/>
      <c r="J2" s="48"/>
      <c r="K2" s="48"/>
      <c r="L2" s="5"/>
      <c r="M2" s="5"/>
      <c r="N2" s="5"/>
      <c r="O2" s="16"/>
      <c r="P2" s="16"/>
      <c r="Q2" s="16"/>
      <c r="R2" s="19"/>
      <c r="S2" s="16"/>
      <c r="T2" s="16"/>
      <c r="U2" s="16"/>
      <c r="V2" s="16"/>
      <c r="W2" s="16"/>
      <c r="X2" s="18"/>
      <c r="Y2" s="18"/>
      <c r="Z2" s="18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8"/>
      <c r="BL2" s="18"/>
    </row>
    <row r="3" spans="1:64" x14ac:dyDescent="0.25">
      <c r="A3" s="16"/>
      <c r="B3" s="105" t="s">
        <v>42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6"/>
      <c r="P3" s="16"/>
      <c r="Q3" s="16"/>
      <c r="R3" s="19"/>
      <c r="S3" s="16"/>
      <c r="T3" s="16"/>
      <c r="U3" s="16"/>
      <c r="V3" s="16"/>
      <c r="W3" s="16"/>
      <c r="X3" s="18"/>
      <c r="Y3" s="18"/>
      <c r="Z3" s="18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8"/>
      <c r="BL3" s="18"/>
    </row>
    <row r="4" spans="1:64" ht="13.5" customHeight="1" x14ac:dyDescent="0.25">
      <c r="A4" s="16"/>
      <c r="B4" s="105" t="s">
        <v>43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6"/>
      <c r="P4" s="16"/>
      <c r="Q4" s="16"/>
      <c r="R4" s="19"/>
      <c r="S4" s="16"/>
      <c r="T4" s="16"/>
      <c r="U4" s="16"/>
      <c r="V4" s="16"/>
      <c r="W4" s="16"/>
      <c r="X4" s="18"/>
      <c r="Y4" s="18"/>
      <c r="Z4" s="18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8"/>
      <c r="BL4" s="18"/>
    </row>
    <row r="5" spans="1:64" x14ac:dyDescent="0.25">
      <c r="A5" s="16"/>
      <c r="B5" s="71"/>
      <c r="C5" s="71"/>
      <c r="D5" s="34"/>
      <c r="E5" s="71"/>
      <c r="F5" s="71"/>
      <c r="G5" s="71"/>
      <c r="H5" s="71"/>
      <c r="I5" s="71"/>
      <c r="J5" s="71"/>
      <c r="K5" s="71"/>
      <c r="L5" s="71"/>
      <c r="M5" s="71"/>
      <c r="N5" s="71"/>
      <c r="O5" s="16"/>
      <c r="P5" s="16"/>
      <c r="Q5" s="16"/>
      <c r="R5" s="19"/>
      <c r="S5" s="16"/>
      <c r="T5" s="16"/>
      <c r="U5" s="16"/>
      <c r="V5" s="16"/>
      <c r="W5" s="16"/>
      <c r="X5" s="18"/>
      <c r="Y5" s="18"/>
      <c r="Z5" s="1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8"/>
      <c r="BL5" s="18"/>
    </row>
    <row r="6" spans="1:64" x14ac:dyDescent="0.25">
      <c r="A6" s="16"/>
      <c r="B6" s="16"/>
      <c r="C6" s="17"/>
      <c r="D6" s="32"/>
      <c r="E6" s="17"/>
      <c r="F6" s="17"/>
      <c r="G6" s="17"/>
      <c r="H6" s="18"/>
      <c r="I6" s="18"/>
      <c r="J6" s="16"/>
      <c r="K6" s="16"/>
      <c r="L6" s="16"/>
      <c r="M6" s="16"/>
      <c r="N6" s="16"/>
      <c r="O6" s="16"/>
      <c r="P6" s="16"/>
      <c r="Q6" s="16"/>
      <c r="R6" s="19"/>
      <c r="S6" s="16"/>
      <c r="T6" s="16"/>
      <c r="U6" s="16"/>
      <c r="V6" s="16"/>
      <c r="W6" s="16"/>
      <c r="X6" s="18"/>
      <c r="Y6" s="18"/>
      <c r="Z6" s="1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8"/>
      <c r="BL6" s="18"/>
    </row>
    <row r="7" spans="1:64" x14ac:dyDescent="0.25">
      <c r="A7" s="20" t="s">
        <v>128</v>
      </c>
      <c r="B7" s="20"/>
      <c r="C7" s="21"/>
      <c r="D7" s="35"/>
      <c r="E7" s="21"/>
      <c r="F7" s="21"/>
      <c r="G7" s="21"/>
      <c r="H7" s="19"/>
      <c r="I7" s="19"/>
      <c r="J7" s="20"/>
      <c r="K7" s="20"/>
      <c r="L7" s="20"/>
      <c r="M7" s="20"/>
      <c r="N7" s="20"/>
      <c r="O7" s="20"/>
      <c r="P7" s="20"/>
      <c r="Q7" s="20"/>
      <c r="R7" s="19"/>
      <c r="S7" s="20"/>
      <c r="T7" s="20"/>
      <c r="U7" s="20"/>
      <c r="V7" s="20"/>
      <c r="W7" s="20"/>
      <c r="X7" s="19"/>
      <c r="Y7" s="19"/>
      <c r="Z7" s="1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19"/>
      <c r="BL7" s="19"/>
    </row>
    <row r="8" spans="1:64" x14ac:dyDescent="0.25">
      <c r="A8" s="20" t="s">
        <v>137</v>
      </c>
      <c r="B8" s="20"/>
      <c r="C8" s="21"/>
      <c r="D8" s="35"/>
      <c r="E8" s="21"/>
      <c r="F8" s="21"/>
      <c r="G8" s="21"/>
      <c r="H8" s="19"/>
      <c r="I8" s="19"/>
      <c r="J8" s="20"/>
      <c r="K8" s="20"/>
      <c r="L8" s="20"/>
      <c r="M8" s="20"/>
      <c r="N8" s="20"/>
      <c r="O8" s="20"/>
      <c r="P8" s="20"/>
      <c r="Q8" s="20"/>
      <c r="R8" s="19"/>
      <c r="S8" s="20"/>
      <c r="T8" s="20"/>
      <c r="U8" s="20"/>
      <c r="V8" s="20"/>
      <c r="W8" s="20"/>
      <c r="X8" s="19"/>
      <c r="Y8" s="19"/>
      <c r="Z8" s="19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19"/>
      <c r="BL8" s="19"/>
    </row>
    <row r="9" spans="1:64" x14ac:dyDescent="0.25">
      <c r="A9" s="1"/>
      <c r="B9" s="1"/>
      <c r="C9" s="1"/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2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5">
      <c r="A10" s="89" t="s">
        <v>0</v>
      </c>
      <c r="B10" s="89" t="s">
        <v>30</v>
      </c>
      <c r="C10" s="102" t="s">
        <v>31</v>
      </c>
      <c r="D10" s="86" t="s">
        <v>32</v>
      </c>
      <c r="E10" s="86" t="s">
        <v>50</v>
      </c>
      <c r="F10" s="86" t="s">
        <v>33</v>
      </c>
      <c r="G10" s="86" t="s">
        <v>34</v>
      </c>
      <c r="H10" s="90" t="s">
        <v>44</v>
      </c>
      <c r="I10" s="99"/>
      <c r="J10" s="108" t="s">
        <v>103</v>
      </c>
      <c r="K10" s="108" t="s">
        <v>35</v>
      </c>
      <c r="L10" s="111" t="s">
        <v>17</v>
      </c>
      <c r="M10" s="94" t="s">
        <v>1</v>
      </c>
      <c r="N10" s="94"/>
      <c r="O10" s="94"/>
      <c r="P10" s="94"/>
      <c r="Q10" s="89" t="s">
        <v>2</v>
      </c>
      <c r="R10" s="89"/>
      <c r="S10" s="89"/>
      <c r="T10" s="89"/>
      <c r="U10" s="94" t="s">
        <v>3</v>
      </c>
      <c r="V10" s="94" t="s">
        <v>4</v>
      </c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 t="s">
        <v>122</v>
      </c>
      <c r="AJ10" s="94" t="s">
        <v>116</v>
      </c>
      <c r="AK10" s="94" t="s">
        <v>38</v>
      </c>
      <c r="AL10" s="94" t="s">
        <v>5</v>
      </c>
      <c r="AM10" s="94" t="s">
        <v>6</v>
      </c>
      <c r="AN10" s="90" t="s">
        <v>7</v>
      </c>
      <c r="AO10" s="91"/>
      <c r="AP10" s="94" t="s">
        <v>28</v>
      </c>
      <c r="AQ10" s="86" t="s">
        <v>123</v>
      </c>
      <c r="AR10" s="94" t="s">
        <v>8</v>
      </c>
      <c r="AS10" s="94" t="s">
        <v>26</v>
      </c>
      <c r="AT10" s="90" t="s">
        <v>16</v>
      </c>
      <c r="AU10" s="95"/>
      <c r="AV10" s="95"/>
      <c r="AW10" s="95"/>
      <c r="AX10" s="95"/>
      <c r="AY10" s="95"/>
      <c r="AZ10" s="95"/>
      <c r="BA10" s="95"/>
      <c r="BB10" s="91"/>
      <c r="BC10" s="94" t="s">
        <v>9</v>
      </c>
      <c r="BD10" s="94"/>
      <c r="BE10" s="94" t="s">
        <v>29</v>
      </c>
      <c r="BF10" s="94" t="s">
        <v>10</v>
      </c>
      <c r="BG10" s="101" t="s">
        <v>105</v>
      </c>
      <c r="BH10" s="94" t="s">
        <v>37</v>
      </c>
      <c r="BI10" s="89">
        <v>121</v>
      </c>
      <c r="BJ10" s="89">
        <v>122</v>
      </c>
      <c r="BK10" s="89">
        <v>124</v>
      </c>
      <c r="BL10" s="89">
        <v>113</v>
      </c>
    </row>
    <row r="11" spans="1:64" ht="10.5" customHeight="1" x14ac:dyDescent="0.25">
      <c r="A11" s="89"/>
      <c r="B11" s="89"/>
      <c r="C11" s="103"/>
      <c r="D11" s="87"/>
      <c r="E11" s="87"/>
      <c r="F11" s="87"/>
      <c r="G11" s="87"/>
      <c r="H11" s="92"/>
      <c r="I11" s="106"/>
      <c r="J11" s="109"/>
      <c r="K11" s="109"/>
      <c r="L11" s="112"/>
      <c r="M11" s="100" t="s">
        <v>11</v>
      </c>
      <c r="N11" s="100" t="s">
        <v>12</v>
      </c>
      <c r="O11" s="100" t="s">
        <v>13</v>
      </c>
      <c r="P11" s="100" t="s">
        <v>14</v>
      </c>
      <c r="Q11" s="100" t="s">
        <v>12</v>
      </c>
      <c r="R11" s="100" t="s">
        <v>13</v>
      </c>
      <c r="S11" s="100" t="s">
        <v>14</v>
      </c>
      <c r="T11" s="89" t="s">
        <v>15</v>
      </c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2"/>
      <c r="AO11" s="93"/>
      <c r="AP11" s="94"/>
      <c r="AQ11" s="87"/>
      <c r="AR11" s="94"/>
      <c r="AS11" s="94"/>
      <c r="AT11" s="96"/>
      <c r="AU11" s="97"/>
      <c r="AV11" s="97"/>
      <c r="AW11" s="97"/>
      <c r="AX11" s="97"/>
      <c r="AY11" s="97"/>
      <c r="AZ11" s="97"/>
      <c r="BA11" s="97"/>
      <c r="BB11" s="98"/>
      <c r="BC11" s="94"/>
      <c r="BD11" s="94"/>
      <c r="BE11" s="94"/>
      <c r="BF11" s="94"/>
      <c r="BG11" s="101"/>
      <c r="BH11" s="94"/>
      <c r="BI11" s="89"/>
      <c r="BJ11" s="89"/>
      <c r="BK11" s="89"/>
      <c r="BL11" s="89"/>
    </row>
    <row r="12" spans="1:64" ht="4.5" hidden="1" customHeight="1" x14ac:dyDescent="0.25">
      <c r="A12" s="89"/>
      <c r="B12" s="89"/>
      <c r="C12" s="103"/>
      <c r="D12" s="87"/>
      <c r="E12" s="87"/>
      <c r="F12" s="87"/>
      <c r="G12" s="87"/>
      <c r="H12" s="92"/>
      <c r="I12" s="106"/>
      <c r="J12" s="109"/>
      <c r="K12" s="109"/>
      <c r="L12" s="112"/>
      <c r="M12" s="100"/>
      <c r="N12" s="100"/>
      <c r="O12" s="100"/>
      <c r="P12" s="100"/>
      <c r="Q12" s="100"/>
      <c r="R12" s="100"/>
      <c r="S12" s="100"/>
      <c r="T12" s="89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2"/>
      <c r="AO12" s="93"/>
      <c r="AP12" s="94"/>
      <c r="AQ12" s="87"/>
      <c r="AR12" s="94"/>
      <c r="AS12" s="94"/>
      <c r="AT12" s="90" t="s">
        <v>21</v>
      </c>
      <c r="AU12" s="99"/>
      <c r="AV12" s="90" t="s">
        <v>20</v>
      </c>
      <c r="AW12" s="99"/>
      <c r="AX12" s="90" t="s">
        <v>23</v>
      </c>
      <c r="AY12" s="99"/>
      <c r="AZ12" s="90" t="s">
        <v>22</v>
      </c>
      <c r="BA12" s="99"/>
      <c r="BB12" s="86" t="s">
        <v>15</v>
      </c>
      <c r="BC12" s="94"/>
      <c r="BD12" s="94"/>
      <c r="BE12" s="94"/>
      <c r="BF12" s="94"/>
      <c r="BG12" s="101"/>
      <c r="BH12" s="94"/>
      <c r="BI12" s="89"/>
      <c r="BJ12" s="89"/>
      <c r="BK12" s="89"/>
      <c r="BL12" s="89"/>
    </row>
    <row r="13" spans="1:64" ht="61.5" customHeight="1" x14ac:dyDescent="0.25">
      <c r="A13" s="89"/>
      <c r="B13" s="89"/>
      <c r="C13" s="103"/>
      <c r="D13" s="87"/>
      <c r="E13" s="87"/>
      <c r="F13" s="87"/>
      <c r="G13" s="87"/>
      <c r="H13" s="92"/>
      <c r="I13" s="106"/>
      <c r="J13" s="109"/>
      <c r="K13" s="109"/>
      <c r="L13" s="112"/>
      <c r="M13" s="100"/>
      <c r="N13" s="100"/>
      <c r="O13" s="100"/>
      <c r="P13" s="100"/>
      <c r="Q13" s="100"/>
      <c r="R13" s="100"/>
      <c r="S13" s="100"/>
      <c r="T13" s="89"/>
      <c r="U13" s="94"/>
      <c r="V13" s="89" t="s">
        <v>18</v>
      </c>
      <c r="W13" s="89"/>
      <c r="X13" s="89"/>
      <c r="Y13" s="89"/>
      <c r="Z13" s="89"/>
      <c r="AA13" s="89"/>
      <c r="AB13" s="89" t="s">
        <v>19</v>
      </c>
      <c r="AC13" s="89"/>
      <c r="AD13" s="89"/>
      <c r="AE13" s="89"/>
      <c r="AF13" s="89"/>
      <c r="AG13" s="89"/>
      <c r="AH13" s="89" t="s">
        <v>15</v>
      </c>
      <c r="AI13" s="94"/>
      <c r="AJ13" s="94"/>
      <c r="AK13" s="94"/>
      <c r="AL13" s="94"/>
      <c r="AM13" s="94"/>
      <c r="AN13" s="92"/>
      <c r="AO13" s="93"/>
      <c r="AP13" s="94"/>
      <c r="AQ13" s="87"/>
      <c r="AR13" s="94"/>
      <c r="AS13" s="94"/>
      <c r="AT13" s="96"/>
      <c r="AU13" s="98"/>
      <c r="AV13" s="96"/>
      <c r="AW13" s="98"/>
      <c r="AX13" s="96"/>
      <c r="AY13" s="98"/>
      <c r="AZ13" s="96"/>
      <c r="BA13" s="98"/>
      <c r="BB13" s="87"/>
      <c r="BC13" s="94"/>
      <c r="BD13" s="94"/>
      <c r="BE13" s="94"/>
      <c r="BF13" s="94"/>
      <c r="BG13" s="101"/>
      <c r="BH13" s="94"/>
      <c r="BI13" s="89"/>
      <c r="BJ13" s="89"/>
      <c r="BK13" s="89"/>
      <c r="BL13" s="89"/>
    </row>
    <row r="14" spans="1:64" ht="60.75" customHeight="1" x14ac:dyDescent="0.25">
      <c r="A14" s="89"/>
      <c r="B14" s="89"/>
      <c r="C14" s="104"/>
      <c r="D14" s="88"/>
      <c r="E14" s="88"/>
      <c r="F14" s="88"/>
      <c r="G14" s="88"/>
      <c r="H14" s="107"/>
      <c r="I14" s="98"/>
      <c r="J14" s="110"/>
      <c r="K14" s="110"/>
      <c r="L14" s="113"/>
      <c r="M14" s="100"/>
      <c r="N14" s="100"/>
      <c r="O14" s="100"/>
      <c r="P14" s="100"/>
      <c r="Q14" s="100"/>
      <c r="R14" s="100"/>
      <c r="S14" s="100"/>
      <c r="T14" s="89"/>
      <c r="U14" s="94"/>
      <c r="V14" s="73" t="s">
        <v>12</v>
      </c>
      <c r="W14" s="73" t="s">
        <v>12</v>
      </c>
      <c r="X14" s="73" t="s">
        <v>13</v>
      </c>
      <c r="Y14" s="73" t="s">
        <v>13</v>
      </c>
      <c r="Z14" s="73" t="s">
        <v>14</v>
      </c>
      <c r="AA14" s="73" t="s">
        <v>14</v>
      </c>
      <c r="AB14" s="70" t="s">
        <v>108</v>
      </c>
      <c r="AC14" s="70" t="s">
        <v>109</v>
      </c>
      <c r="AD14" s="70" t="s">
        <v>110</v>
      </c>
      <c r="AE14" s="70" t="s">
        <v>111</v>
      </c>
      <c r="AF14" s="70" t="s">
        <v>112</v>
      </c>
      <c r="AG14" s="70" t="s">
        <v>113</v>
      </c>
      <c r="AH14" s="89"/>
      <c r="AI14" s="94"/>
      <c r="AJ14" s="94"/>
      <c r="AK14" s="94"/>
      <c r="AL14" s="94"/>
      <c r="AM14" s="94"/>
      <c r="AN14" s="70" t="s">
        <v>27</v>
      </c>
      <c r="AO14" s="3" t="s">
        <v>25</v>
      </c>
      <c r="AP14" s="94"/>
      <c r="AQ14" s="88"/>
      <c r="AR14" s="94"/>
      <c r="AS14" s="94"/>
      <c r="AT14" s="72" t="s">
        <v>121</v>
      </c>
      <c r="AU14" s="72" t="s">
        <v>114</v>
      </c>
      <c r="AV14" s="72" t="s">
        <v>121</v>
      </c>
      <c r="AW14" s="72" t="s">
        <v>114</v>
      </c>
      <c r="AX14" s="72" t="s">
        <v>121</v>
      </c>
      <c r="AY14" s="72" t="s">
        <v>114</v>
      </c>
      <c r="AZ14" s="72" t="s">
        <v>121</v>
      </c>
      <c r="BA14" s="72" t="s">
        <v>114</v>
      </c>
      <c r="BB14" s="88"/>
      <c r="BC14" s="70" t="s">
        <v>24</v>
      </c>
      <c r="BD14" s="70" t="s">
        <v>25</v>
      </c>
      <c r="BE14" s="94"/>
      <c r="BF14" s="94"/>
      <c r="BG14" s="101"/>
      <c r="BH14" s="94"/>
      <c r="BI14" s="89"/>
      <c r="BJ14" s="89"/>
      <c r="BK14" s="89"/>
      <c r="BL14" s="89"/>
    </row>
    <row r="15" spans="1:64" ht="26.25" customHeight="1" x14ac:dyDescent="0.25">
      <c r="A15" s="14">
        <v>1</v>
      </c>
      <c r="B15" s="30" t="s">
        <v>51</v>
      </c>
      <c r="C15" s="10" t="s">
        <v>36</v>
      </c>
      <c r="D15" s="11" t="s">
        <v>104</v>
      </c>
      <c r="E15" s="14">
        <v>26</v>
      </c>
      <c r="F15" s="11" t="s">
        <v>36</v>
      </c>
      <c r="G15" s="11" t="s">
        <v>81</v>
      </c>
      <c r="H15" s="11" t="s">
        <v>20</v>
      </c>
      <c r="I15" s="11" t="s">
        <v>79</v>
      </c>
      <c r="J15" s="6">
        <v>5.41</v>
      </c>
      <c r="K15" s="39">
        <f>J15*17697</f>
        <v>95740.77</v>
      </c>
      <c r="L15" s="39">
        <f>K15*2</f>
        <v>191481.54</v>
      </c>
      <c r="M15" s="41">
        <v>10</v>
      </c>
      <c r="N15" s="41"/>
      <c r="O15" s="41">
        <v>10</v>
      </c>
      <c r="P15" s="41"/>
      <c r="Q15" s="42">
        <f>L15/16*N15</f>
        <v>0</v>
      </c>
      <c r="R15" s="42">
        <f>L15/16*O15</f>
        <v>119675.96250000001</v>
      </c>
      <c r="S15" s="42">
        <f>L15/16*P15</f>
        <v>0</v>
      </c>
      <c r="T15" s="41">
        <f>Q15+R15+S15</f>
        <v>119675.96250000001</v>
      </c>
      <c r="U15" s="41">
        <f>T15*25%</f>
        <v>29918.990625000002</v>
      </c>
      <c r="V15" s="41"/>
      <c r="W15" s="41"/>
      <c r="X15" s="41"/>
      <c r="Y15" s="41">
        <v>15</v>
      </c>
      <c r="Z15" s="41"/>
      <c r="AA15" s="41"/>
      <c r="AB15" s="39">
        <f>17697*40%/16*V15/2</f>
        <v>0</v>
      </c>
      <c r="AC15" s="39">
        <f>17697*50%/16*W15/2</f>
        <v>0</v>
      </c>
      <c r="AD15" s="39">
        <f>17697*40%/16*X15/2</f>
        <v>0</v>
      </c>
      <c r="AE15" s="39">
        <f>17697*50%/16*Y15/2</f>
        <v>4147.734375</v>
      </c>
      <c r="AF15" s="39">
        <f>17697*40%/16*Z15/2</f>
        <v>0</v>
      </c>
      <c r="AG15" s="39">
        <f>17697*50%/16*AA15/2</f>
        <v>0</v>
      </c>
      <c r="AH15" s="41">
        <f>AB15+AC15+AD15+AE15+AF15+AG15</f>
        <v>4147.734375</v>
      </c>
      <c r="AI15" s="41">
        <f>(T15+U15)*30%</f>
        <v>44878.485937500001</v>
      </c>
      <c r="AJ15" s="40"/>
      <c r="AK15" s="39"/>
      <c r="AL15" s="40"/>
      <c r="AM15" s="39"/>
      <c r="AN15" s="41"/>
      <c r="AO15" s="41"/>
      <c r="AP15" s="40"/>
      <c r="AQ15" s="41"/>
      <c r="AR15" s="41"/>
      <c r="AS15" s="69">
        <v>34500</v>
      </c>
      <c r="AT15" s="41"/>
      <c r="AU15" s="41"/>
      <c r="AV15" s="69">
        <v>10</v>
      </c>
      <c r="AW15" s="41">
        <f>K15*2*1.25*40%/16*AV15</f>
        <v>59837.981250000012</v>
      </c>
      <c r="AX15" s="41"/>
      <c r="AY15" s="41">
        <f>K15*2*1.25*35%/16*AX15</f>
        <v>0</v>
      </c>
      <c r="AZ15" s="41"/>
      <c r="BA15" s="41">
        <f>K15*2*1.25*30%/16*AZ15</f>
        <v>0</v>
      </c>
      <c r="BB15" s="41">
        <f>AU15+AW15+AY15+BA15</f>
        <v>59837.981250000012</v>
      </c>
      <c r="BC15" s="40"/>
      <c r="BD15" s="39"/>
      <c r="BE15" s="41">
        <f>(T15+U15)*10%</f>
        <v>14959.495312500001</v>
      </c>
      <c r="BF15" s="41">
        <f>U15+AH15+AI15+AJ15+AK15+AL15+AM15+AO15+AP15+AQ15+AS15+BB15+BD15+BE15</f>
        <v>188242.6875</v>
      </c>
      <c r="BG15" s="49">
        <f>T15+BF15</f>
        <v>307918.65000000002</v>
      </c>
      <c r="BH15" s="41">
        <f>(BG15-BG15*10%-BD15)</f>
        <v>277126.78500000003</v>
      </c>
      <c r="BI15" s="41">
        <f>BH15*5.5%</f>
        <v>15241.973175000001</v>
      </c>
      <c r="BJ15" s="41">
        <f>BH15*4%</f>
        <v>11085.071400000001</v>
      </c>
      <c r="BK15" s="41">
        <f>BG15*3%</f>
        <v>9237.5595000000012</v>
      </c>
      <c r="BL15" s="41">
        <f>T15+U15</f>
        <v>149594.953125</v>
      </c>
    </row>
    <row r="16" spans="1:64" ht="37.5" customHeight="1" x14ac:dyDescent="0.25">
      <c r="A16" s="14">
        <v>2</v>
      </c>
      <c r="B16" s="9" t="s">
        <v>55</v>
      </c>
      <c r="C16" s="31" t="s">
        <v>68</v>
      </c>
      <c r="D16" s="11" t="s">
        <v>88</v>
      </c>
      <c r="E16" s="28">
        <v>38</v>
      </c>
      <c r="F16" s="11" t="s">
        <v>126</v>
      </c>
      <c r="G16" s="11" t="s">
        <v>86</v>
      </c>
      <c r="H16" s="11" t="s">
        <v>20</v>
      </c>
      <c r="I16" s="11" t="s">
        <v>79</v>
      </c>
      <c r="J16" s="6">
        <v>5.41</v>
      </c>
      <c r="K16" s="39">
        <f t="shared" ref="K16:K38" si="0">J16*17697</f>
        <v>95740.77</v>
      </c>
      <c r="L16" s="39">
        <f t="shared" ref="L16:L38" si="1">K16*2</f>
        <v>191481.54</v>
      </c>
      <c r="M16" s="58">
        <v>16</v>
      </c>
      <c r="N16" s="58">
        <v>16</v>
      </c>
      <c r="O16" s="41"/>
      <c r="P16" s="41"/>
      <c r="Q16" s="42">
        <f t="shared" ref="Q16:Q38" si="2">L16/16*N16</f>
        <v>191481.54</v>
      </c>
      <c r="R16" s="42">
        <f t="shared" ref="R16:R38" si="3">L16/16*O16</f>
        <v>0</v>
      </c>
      <c r="S16" s="42">
        <f t="shared" ref="S16:S38" si="4">L16/16*P16</f>
        <v>0</v>
      </c>
      <c r="T16" s="41">
        <f t="shared" ref="T16:T38" si="5">Q16+R16+S16</f>
        <v>191481.54</v>
      </c>
      <c r="U16" s="41">
        <f t="shared" ref="U16:U38" si="6">T16*25%</f>
        <v>47870.385000000002</v>
      </c>
      <c r="V16" s="41">
        <v>16</v>
      </c>
      <c r="W16" s="41">
        <v>9</v>
      </c>
      <c r="X16" s="41">
        <f>O16</f>
        <v>0</v>
      </c>
      <c r="Y16" s="41"/>
      <c r="Z16" s="41"/>
      <c r="AA16" s="41">
        <f>P16</f>
        <v>0</v>
      </c>
      <c r="AB16" s="39">
        <f t="shared" ref="AB16:AB38" si="7">17697*40%/16*V16/2</f>
        <v>3539.4</v>
      </c>
      <c r="AC16" s="39">
        <f t="shared" ref="AC16:AC38" si="8">17697*50%/16*W16/2</f>
        <v>2488.640625</v>
      </c>
      <c r="AD16" s="39">
        <f t="shared" ref="AD16:AD38" si="9">17697*40%/16*X16/2</f>
        <v>0</v>
      </c>
      <c r="AE16" s="39">
        <f t="shared" ref="AE16:AE38" si="10">17697*50%/16*Y16/2</f>
        <v>0</v>
      </c>
      <c r="AF16" s="39">
        <f t="shared" ref="AF16:AF38" si="11">17697*40%/16*Z16/2</f>
        <v>0</v>
      </c>
      <c r="AG16" s="39">
        <f t="shared" ref="AG16:AG38" si="12">17697*50%/16*AA16/2</f>
        <v>0</v>
      </c>
      <c r="AH16" s="41">
        <f t="shared" ref="AH16:AH38" si="13">AB16+AC16+AD16+AE16+AF16+AG16</f>
        <v>6028.0406249999996</v>
      </c>
      <c r="AI16" s="41">
        <f t="shared" ref="AI16:AI38" si="14">(T16+U16)*30%</f>
        <v>71805.577499999999</v>
      </c>
      <c r="AJ16" s="40"/>
      <c r="AK16" s="39">
        <v>4424</v>
      </c>
      <c r="AL16" s="40"/>
      <c r="AM16" s="39"/>
      <c r="AN16" s="41"/>
      <c r="AO16" s="41"/>
      <c r="AP16" s="40"/>
      <c r="AQ16" s="41"/>
      <c r="AR16" s="41"/>
      <c r="AS16" s="41"/>
      <c r="AT16" s="41"/>
      <c r="AU16" s="41"/>
      <c r="AV16" s="41">
        <v>20</v>
      </c>
      <c r="AW16" s="41">
        <f t="shared" ref="AW16:AW38" si="15">K16*2*1.25*40%/16*AV16</f>
        <v>119675.96250000002</v>
      </c>
      <c r="AX16" s="41"/>
      <c r="AY16" s="41">
        <f t="shared" ref="AY16:AY38" si="16">K16*2*1.25*35%/16*AX16</f>
        <v>0</v>
      </c>
      <c r="AZ16" s="41"/>
      <c r="BA16" s="41">
        <f t="shared" ref="BA16:BA38" si="17">K16*2*1.25*30%/16*AZ16</f>
        <v>0</v>
      </c>
      <c r="BB16" s="41">
        <f t="shared" ref="BB16:BB38" si="18">AU16+AW16+AY16+BA16</f>
        <v>119675.96250000002</v>
      </c>
      <c r="BC16" s="40">
        <v>1</v>
      </c>
      <c r="BD16" s="39">
        <v>4313</v>
      </c>
      <c r="BE16" s="41">
        <f t="shared" ref="BE16:BE38" si="19">(T16+U16)*10%</f>
        <v>23935.192500000005</v>
      </c>
      <c r="BF16" s="41">
        <f t="shared" ref="BF16:BF38" si="20">U16+AH16+AI16+AJ16+AK16+AL16+AM16+AO16+AP16+AQ16+AS16+BB16+BD16+BE16</f>
        <v>278052.15812500002</v>
      </c>
      <c r="BG16" s="49">
        <f t="shared" ref="BG16:BG38" si="21">T16+BF16</f>
        <v>469533.698125</v>
      </c>
      <c r="BH16" s="41">
        <f t="shared" ref="BH16:BH38" si="22">(BG16-BG16*10%-BD16)</f>
        <v>418267.32831249997</v>
      </c>
      <c r="BI16" s="41">
        <f t="shared" ref="BI16:BI38" si="23">BH16*5.5%</f>
        <v>23004.7030571875</v>
      </c>
      <c r="BJ16" s="41">
        <f t="shared" ref="BJ16:BJ38" si="24">BH16*4%</f>
        <v>16730.693132500001</v>
      </c>
      <c r="BK16" s="41">
        <f t="shared" ref="BK16:BK38" si="25">BG16*3%</f>
        <v>14086.01094375</v>
      </c>
      <c r="BL16" s="41">
        <f t="shared" ref="BL16:BL38" si="26">T16+U16</f>
        <v>239351.92500000002</v>
      </c>
    </row>
    <row r="17" spans="1:64" ht="37.5" customHeight="1" x14ac:dyDescent="0.25">
      <c r="A17" s="14"/>
      <c r="B17" s="9" t="s">
        <v>129</v>
      </c>
      <c r="C17" s="31" t="s">
        <v>68</v>
      </c>
      <c r="D17" s="11" t="s">
        <v>88</v>
      </c>
      <c r="E17" s="6">
        <v>13</v>
      </c>
      <c r="F17" s="11" t="s">
        <v>155</v>
      </c>
      <c r="G17" s="11"/>
      <c r="H17" s="56"/>
      <c r="I17" s="11" t="s">
        <v>48</v>
      </c>
      <c r="J17" s="6">
        <v>4.49</v>
      </c>
      <c r="K17" s="39">
        <f t="shared" si="0"/>
        <v>79459.53</v>
      </c>
      <c r="L17" s="39">
        <f t="shared" si="1"/>
        <v>158919.06</v>
      </c>
      <c r="M17" s="60">
        <f t="shared" ref="M17:M38" si="27">N17+O17+P17</f>
        <v>19.5</v>
      </c>
      <c r="N17" s="61">
        <v>19.5</v>
      </c>
      <c r="O17" s="58"/>
      <c r="P17" s="58"/>
      <c r="Q17" s="59">
        <f t="shared" si="2"/>
        <v>193682.604375</v>
      </c>
      <c r="R17" s="59">
        <f t="shared" si="3"/>
        <v>0</v>
      </c>
      <c r="S17" s="59">
        <f t="shared" si="4"/>
        <v>0</v>
      </c>
      <c r="T17" s="58">
        <f t="shared" si="5"/>
        <v>193682.604375</v>
      </c>
      <c r="U17" s="58">
        <f t="shared" si="6"/>
        <v>48420.651093749999</v>
      </c>
      <c r="V17" s="47">
        <v>19.5</v>
      </c>
      <c r="W17" s="41"/>
      <c r="X17" s="41">
        <f>O17</f>
        <v>0</v>
      </c>
      <c r="Y17" s="41"/>
      <c r="Z17" s="41"/>
      <c r="AA17" s="41">
        <f>P17</f>
        <v>0</v>
      </c>
      <c r="AB17" s="39">
        <f t="shared" si="7"/>
        <v>4313.6437500000002</v>
      </c>
      <c r="AC17" s="39">
        <f t="shared" si="8"/>
        <v>0</v>
      </c>
      <c r="AD17" s="39">
        <f t="shared" si="9"/>
        <v>0</v>
      </c>
      <c r="AE17" s="39">
        <f t="shared" si="10"/>
        <v>0</v>
      </c>
      <c r="AF17" s="39">
        <f t="shared" si="11"/>
        <v>0</v>
      </c>
      <c r="AG17" s="39">
        <f t="shared" si="12"/>
        <v>0</v>
      </c>
      <c r="AH17" s="41">
        <f t="shared" si="13"/>
        <v>4313.6437500000002</v>
      </c>
      <c r="AI17" s="41">
        <f t="shared" si="14"/>
        <v>72630.976640624998</v>
      </c>
      <c r="AJ17" s="40"/>
      <c r="AK17" s="39">
        <v>4424</v>
      </c>
      <c r="AL17" s="40"/>
      <c r="AM17" s="39"/>
      <c r="AN17" s="41"/>
      <c r="AO17" s="41"/>
      <c r="AP17" s="40"/>
      <c r="AQ17" s="41"/>
      <c r="AR17" s="41"/>
      <c r="AS17" s="41"/>
      <c r="AT17" s="41"/>
      <c r="AU17" s="41"/>
      <c r="AV17" s="41"/>
      <c r="AW17" s="41">
        <f t="shared" si="15"/>
        <v>0</v>
      </c>
      <c r="AX17" s="41"/>
      <c r="AY17" s="41">
        <f t="shared" si="16"/>
        <v>0</v>
      </c>
      <c r="AZ17" s="41"/>
      <c r="BA17" s="41">
        <f t="shared" si="17"/>
        <v>0</v>
      </c>
      <c r="BB17" s="41">
        <f t="shared" si="18"/>
        <v>0</v>
      </c>
      <c r="BC17" s="40">
        <v>1</v>
      </c>
      <c r="BD17" s="39">
        <v>4313</v>
      </c>
      <c r="BE17" s="41">
        <f t="shared" si="19"/>
        <v>24210.325546874999</v>
      </c>
      <c r="BF17" s="41">
        <f t="shared" si="20"/>
        <v>158312.59703125001</v>
      </c>
      <c r="BG17" s="49">
        <f t="shared" si="21"/>
        <v>351995.20140625001</v>
      </c>
      <c r="BH17" s="41">
        <f t="shared" si="22"/>
        <v>312482.681265625</v>
      </c>
      <c r="BI17" s="41">
        <f t="shared" si="23"/>
        <v>17186.547469609373</v>
      </c>
      <c r="BJ17" s="41">
        <f t="shared" si="24"/>
        <v>12499.307250625001</v>
      </c>
      <c r="BK17" s="41">
        <f t="shared" si="25"/>
        <v>10559.856042187499</v>
      </c>
      <c r="BL17" s="41">
        <f t="shared" si="26"/>
        <v>242103.25546874999</v>
      </c>
    </row>
    <row r="18" spans="1:64" ht="35.25" customHeight="1" x14ac:dyDescent="0.25">
      <c r="A18" s="14">
        <v>4</v>
      </c>
      <c r="B18" s="9" t="s">
        <v>56</v>
      </c>
      <c r="C18" s="31" t="s">
        <v>69</v>
      </c>
      <c r="D18" s="11" t="s">
        <v>89</v>
      </c>
      <c r="E18" s="62">
        <v>20.8</v>
      </c>
      <c r="F18" s="11" t="s">
        <v>69</v>
      </c>
      <c r="G18" s="11" t="s">
        <v>153</v>
      </c>
      <c r="H18" s="38" t="s">
        <v>22</v>
      </c>
      <c r="I18" s="11" t="s">
        <v>46</v>
      </c>
      <c r="J18" s="6">
        <v>5.12</v>
      </c>
      <c r="K18" s="39">
        <f t="shared" si="0"/>
        <v>90608.639999999999</v>
      </c>
      <c r="L18" s="39">
        <f t="shared" si="1"/>
        <v>181217.28</v>
      </c>
      <c r="M18" s="41">
        <v>18</v>
      </c>
      <c r="N18" s="41"/>
      <c r="O18" s="41">
        <v>12</v>
      </c>
      <c r="P18" s="41">
        <v>6</v>
      </c>
      <c r="Q18" s="42">
        <f t="shared" si="2"/>
        <v>0</v>
      </c>
      <c r="R18" s="42">
        <f t="shared" si="3"/>
        <v>135912.95999999999</v>
      </c>
      <c r="S18" s="42">
        <f t="shared" si="4"/>
        <v>67956.479999999996</v>
      </c>
      <c r="T18" s="41">
        <f t="shared" si="5"/>
        <v>203869.44</v>
      </c>
      <c r="U18" s="41">
        <f t="shared" si="6"/>
        <v>50967.360000000001</v>
      </c>
      <c r="V18" s="41"/>
      <c r="W18" s="41"/>
      <c r="X18" s="41"/>
      <c r="Y18" s="41"/>
      <c r="Z18" s="41"/>
      <c r="AA18" s="41"/>
      <c r="AB18" s="39">
        <f t="shared" si="7"/>
        <v>0</v>
      </c>
      <c r="AC18" s="39">
        <f t="shared" si="8"/>
        <v>0</v>
      </c>
      <c r="AD18" s="39">
        <f t="shared" si="9"/>
        <v>0</v>
      </c>
      <c r="AE18" s="39">
        <f t="shared" si="10"/>
        <v>0</v>
      </c>
      <c r="AF18" s="39">
        <f t="shared" si="11"/>
        <v>0</v>
      </c>
      <c r="AG18" s="39">
        <f t="shared" si="12"/>
        <v>0</v>
      </c>
      <c r="AH18" s="41">
        <f t="shared" si="13"/>
        <v>0</v>
      </c>
      <c r="AI18" s="41">
        <f t="shared" si="14"/>
        <v>76451.039999999994</v>
      </c>
      <c r="AJ18" s="40">
        <v>17697</v>
      </c>
      <c r="AK18" s="39"/>
      <c r="AL18" s="40"/>
      <c r="AM18" s="39"/>
      <c r="AN18" s="41"/>
      <c r="AO18" s="41"/>
      <c r="AP18" s="40"/>
      <c r="AQ18" s="41"/>
      <c r="AR18" s="41"/>
      <c r="AS18" s="41"/>
      <c r="AT18" s="41"/>
      <c r="AU18" s="41"/>
      <c r="AV18" s="41"/>
      <c r="AW18" s="41">
        <f t="shared" si="15"/>
        <v>0</v>
      </c>
      <c r="AX18" s="41"/>
      <c r="AY18" s="41">
        <f t="shared" si="16"/>
        <v>0</v>
      </c>
      <c r="AZ18" s="69">
        <v>18</v>
      </c>
      <c r="BA18" s="41">
        <f t="shared" si="17"/>
        <v>76451.039999999994</v>
      </c>
      <c r="BB18" s="41">
        <f t="shared" si="18"/>
        <v>76451.039999999994</v>
      </c>
      <c r="BC18" s="40">
        <v>1</v>
      </c>
      <c r="BD18" s="39">
        <v>4313</v>
      </c>
      <c r="BE18" s="41">
        <f t="shared" si="19"/>
        <v>25483.68</v>
      </c>
      <c r="BF18" s="41">
        <f t="shared" si="20"/>
        <v>251363.12</v>
      </c>
      <c r="BG18" s="49">
        <f t="shared" si="21"/>
        <v>455232.56</v>
      </c>
      <c r="BH18" s="41">
        <f t="shared" si="22"/>
        <v>405396.304</v>
      </c>
      <c r="BI18" s="41">
        <f t="shared" si="23"/>
        <v>22296.796720000002</v>
      </c>
      <c r="BJ18" s="41">
        <f t="shared" si="24"/>
        <v>16215.85216</v>
      </c>
      <c r="BK18" s="41">
        <f t="shared" si="25"/>
        <v>13656.976799999999</v>
      </c>
      <c r="BL18" s="41">
        <f t="shared" si="26"/>
        <v>254836.8</v>
      </c>
    </row>
    <row r="19" spans="1:64" ht="27.75" customHeight="1" x14ac:dyDescent="0.25">
      <c r="A19" s="14">
        <v>5</v>
      </c>
      <c r="B19" s="9" t="s">
        <v>57</v>
      </c>
      <c r="C19" s="31" t="s">
        <v>70</v>
      </c>
      <c r="D19" s="11" t="s">
        <v>158</v>
      </c>
      <c r="E19" s="62">
        <v>24</v>
      </c>
      <c r="F19" s="11" t="s">
        <v>70</v>
      </c>
      <c r="G19" s="11" t="s">
        <v>85</v>
      </c>
      <c r="H19" s="38" t="s">
        <v>20</v>
      </c>
      <c r="I19" s="11" t="s">
        <v>79</v>
      </c>
      <c r="J19" s="6">
        <v>5.32</v>
      </c>
      <c r="K19" s="39">
        <f t="shared" si="0"/>
        <v>94148.040000000008</v>
      </c>
      <c r="L19" s="39">
        <f t="shared" si="1"/>
        <v>188296.08000000002</v>
      </c>
      <c r="M19" s="41">
        <f t="shared" si="27"/>
        <v>17</v>
      </c>
      <c r="N19" s="41">
        <v>4</v>
      </c>
      <c r="O19" s="41">
        <v>12</v>
      </c>
      <c r="P19" s="41">
        <v>1</v>
      </c>
      <c r="Q19" s="42">
        <f t="shared" si="2"/>
        <v>47074.020000000004</v>
      </c>
      <c r="R19" s="42">
        <f t="shared" si="3"/>
        <v>141222.06</v>
      </c>
      <c r="S19" s="42">
        <f t="shared" si="4"/>
        <v>11768.505000000001</v>
      </c>
      <c r="T19" s="41">
        <f t="shared" si="5"/>
        <v>200064.58500000002</v>
      </c>
      <c r="U19" s="41">
        <f t="shared" si="6"/>
        <v>50016.146250000005</v>
      </c>
      <c r="V19" s="41">
        <v>4</v>
      </c>
      <c r="W19" s="41"/>
      <c r="X19" s="41">
        <v>12</v>
      </c>
      <c r="Y19" s="41"/>
      <c r="Z19" s="41">
        <v>1</v>
      </c>
      <c r="AA19" s="41"/>
      <c r="AB19" s="39">
        <f t="shared" si="7"/>
        <v>884.85</v>
      </c>
      <c r="AC19" s="39">
        <f t="shared" si="8"/>
        <v>0</v>
      </c>
      <c r="AD19" s="39">
        <f t="shared" si="9"/>
        <v>2654.55</v>
      </c>
      <c r="AE19" s="39">
        <f t="shared" si="10"/>
        <v>0</v>
      </c>
      <c r="AF19" s="39">
        <f t="shared" si="11"/>
        <v>221.21250000000001</v>
      </c>
      <c r="AG19" s="39">
        <f t="shared" si="12"/>
        <v>0</v>
      </c>
      <c r="AH19" s="41">
        <f t="shared" si="13"/>
        <v>3760.6125000000002</v>
      </c>
      <c r="AI19" s="41">
        <f t="shared" si="14"/>
        <v>75024.219375000001</v>
      </c>
      <c r="AJ19" s="40"/>
      <c r="AK19" s="39">
        <v>5309</v>
      </c>
      <c r="AL19" s="40"/>
      <c r="AM19" s="39"/>
      <c r="AN19" s="41"/>
      <c r="AO19" s="41"/>
      <c r="AP19" s="40"/>
      <c r="AQ19" s="41"/>
      <c r="AR19" s="41"/>
      <c r="AS19" s="41"/>
      <c r="AT19" s="41"/>
      <c r="AU19" s="41"/>
      <c r="AV19" s="41">
        <v>17</v>
      </c>
      <c r="AW19" s="41">
        <f t="shared" si="15"/>
        <v>100032.29250000003</v>
      </c>
      <c r="AX19" s="41"/>
      <c r="AY19" s="41">
        <f t="shared" si="16"/>
        <v>0</v>
      </c>
      <c r="AZ19" s="41"/>
      <c r="BA19" s="41">
        <f t="shared" si="17"/>
        <v>0</v>
      </c>
      <c r="BB19" s="41">
        <f t="shared" si="18"/>
        <v>100032.29250000003</v>
      </c>
      <c r="BC19" s="40">
        <v>1</v>
      </c>
      <c r="BD19" s="39">
        <v>4313</v>
      </c>
      <c r="BE19" s="41">
        <f t="shared" si="19"/>
        <v>25008.073125000003</v>
      </c>
      <c r="BF19" s="41">
        <f t="shared" si="20"/>
        <v>263463.34375000006</v>
      </c>
      <c r="BG19" s="49">
        <f t="shared" si="21"/>
        <v>463527.92875000008</v>
      </c>
      <c r="BH19" s="41">
        <f t="shared" si="22"/>
        <v>412862.13587500004</v>
      </c>
      <c r="BI19" s="41">
        <f t="shared" si="23"/>
        <v>22707.417473125002</v>
      </c>
      <c r="BJ19" s="41">
        <f t="shared" si="24"/>
        <v>16514.485435000002</v>
      </c>
      <c r="BK19" s="41">
        <f t="shared" si="25"/>
        <v>13905.837862500002</v>
      </c>
      <c r="BL19" s="41">
        <f t="shared" si="26"/>
        <v>250080.73125000001</v>
      </c>
    </row>
    <row r="20" spans="1:64" ht="31.5" customHeight="1" x14ac:dyDescent="0.25">
      <c r="A20" s="76">
        <v>6</v>
      </c>
      <c r="B20" s="75" t="s">
        <v>58</v>
      </c>
      <c r="C20" s="31" t="s">
        <v>67</v>
      </c>
      <c r="D20" s="11" t="s">
        <v>91</v>
      </c>
      <c r="E20" s="62">
        <v>34.799999999999997</v>
      </c>
      <c r="F20" s="11" t="s">
        <v>67</v>
      </c>
      <c r="G20" s="11" t="s">
        <v>102</v>
      </c>
      <c r="H20" s="11" t="s">
        <v>23</v>
      </c>
      <c r="I20" s="11" t="s">
        <v>46</v>
      </c>
      <c r="J20" s="6">
        <v>5.2</v>
      </c>
      <c r="K20" s="39">
        <f t="shared" si="0"/>
        <v>92024.400000000009</v>
      </c>
      <c r="L20" s="39">
        <f t="shared" si="1"/>
        <v>184048.80000000002</v>
      </c>
      <c r="M20" s="41">
        <f t="shared" si="27"/>
        <v>18</v>
      </c>
      <c r="N20" s="41"/>
      <c r="O20" s="41">
        <v>10</v>
      </c>
      <c r="P20" s="41">
        <v>8</v>
      </c>
      <c r="Q20" s="42">
        <f t="shared" si="2"/>
        <v>0</v>
      </c>
      <c r="R20" s="42">
        <f t="shared" si="3"/>
        <v>115030.50000000001</v>
      </c>
      <c r="S20" s="42">
        <f t="shared" si="4"/>
        <v>92024.400000000009</v>
      </c>
      <c r="T20" s="41">
        <f t="shared" si="5"/>
        <v>207054.90000000002</v>
      </c>
      <c r="U20" s="41">
        <f t="shared" si="6"/>
        <v>51763.725000000006</v>
      </c>
      <c r="V20" s="41"/>
      <c r="W20" s="41"/>
      <c r="X20" s="41"/>
      <c r="Y20" s="41">
        <v>10</v>
      </c>
      <c r="Z20" s="41"/>
      <c r="AA20" s="41">
        <f>P20</f>
        <v>8</v>
      </c>
      <c r="AB20" s="39">
        <f t="shared" si="7"/>
        <v>0</v>
      </c>
      <c r="AC20" s="39">
        <f t="shared" si="8"/>
        <v>0</v>
      </c>
      <c r="AD20" s="39">
        <f t="shared" si="9"/>
        <v>0</v>
      </c>
      <c r="AE20" s="39">
        <f t="shared" si="10"/>
        <v>2765.15625</v>
      </c>
      <c r="AF20" s="39">
        <f t="shared" si="11"/>
        <v>0</v>
      </c>
      <c r="AG20" s="39">
        <f t="shared" si="12"/>
        <v>2212.125</v>
      </c>
      <c r="AH20" s="41">
        <f t="shared" si="13"/>
        <v>4977.28125</v>
      </c>
      <c r="AI20" s="41">
        <f t="shared" si="14"/>
        <v>77645.587500000009</v>
      </c>
      <c r="AJ20" s="40"/>
      <c r="AK20" s="39"/>
      <c r="AL20" s="40"/>
      <c r="AM20" s="39"/>
      <c r="AN20" s="41"/>
      <c r="AO20" s="41"/>
      <c r="AP20" s="40"/>
      <c r="AQ20" s="41"/>
      <c r="AR20" s="41"/>
      <c r="AS20" s="41"/>
      <c r="AT20" s="41"/>
      <c r="AU20" s="41"/>
      <c r="AV20" s="41"/>
      <c r="AW20" s="41">
        <f t="shared" si="15"/>
        <v>0</v>
      </c>
      <c r="AX20" s="41">
        <v>16</v>
      </c>
      <c r="AY20" s="41">
        <f t="shared" si="16"/>
        <v>80521.350000000006</v>
      </c>
      <c r="AZ20" s="41"/>
      <c r="BA20" s="41">
        <f t="shared" si="17"/>
        <v>0</v>
      </c>
      <c r="BB20" s="41">
        <f t="shared" si="18"/>
        <v>80521.350000000006</v>
      </c>
      <c r="BC20" s="40">
        <v>1</v>
      </c>
      <c r="BD20" s="39">
        <v>4313</v>
      </c>
      <c r="BE20" s="41">
        <f t="shared" si="19"/>
        <v>25881.862500000003</v>
      </c>
      <c r="BF20" s="41">
        <f t="shared" si="20"/>
        <v>245102.80625000002</v>
      </c>
      <c r="BG20" s="49">
        <f t="shared" si="21"/>
        <v>452157.70625000005</v>
      </c>
      <c r="BH20" s="41">
        <f t="shared" si="22"/>
        <v>402628.93562500004</v>
      </c>
      <c r="BI20" s="41">
        <f t="shared" si="23"/>
        <v>22144.591459375002</v>
      </c>
      <c r="BJ20" s="41">
        <f t="shared" si="24"/>
        <v>16105.157425000001</v>
      </c>
      <c r="BK20" s="41">
        <f t="shared" si="25"/>
        <v>13564.731187500001</v>
      </c>
      <c r="BL20" s="41">
        <f t="shared" si="26"/>
        <v>258818.62500000003</v>
      </c>
    </row>
    <row r="21" spans="1:64" ht="37.5" customHeight="1" x14ac:dyDescent="0.25">
      <c r="A21" s="14">
        <v>7</v>
      </c>
      <c r="B21" s="9" t="s">
        <v>59</v>
      </c>
      <c r="C21" s="31" t="s">
        <v>71</v>
      </c>
      <c r="D21" s="11" t="s">
        <v>92</v>
      </c>
      <c r="E21" s="6">
        <v>23</v>
      </c>
      <c r="F21" s="11" t="s">
        <v>71</v>
      </c>
      <c r="G21" s="11" t="s">
        <v>151</v>
      </c>
      <c r="H21" s="38" t="s">
        <v>148</v>
      </c>
      <c r="I21" s="11" t="s">
        <v>45</v>
      </c>
      <c r="J21" s="6">
        <v>5.08</v>
      </c>
      <c r="K21" s="39">
        <f t="shared" si="0"/>
        <v>89900.76</v>
      </c>
      <c r="L21" s="39">
        <f t="shared" si="1"/>
        <v>179801.52</v>
      </c>
      <c r="M21" s="41">
        <f t="shared" si="27"/>
        <v>20</v>
      </c>
      <c r="N21" s="41"/>
      <c r="O21" s="41">
        <v>10</v>
      </c>
      <c r="P21" s="41">
        <v>10</v>
      </c>
      <c r="Q21" s="42">
        <f t="shared" si="2"/>
        <v>0</v>
      </c>
      <c r="R21" s="42">
        <f t="shared" si="3"/>
        <v>112375.95</v>
      </c>
      <c r="S21" s="42">
        <f t="shared" si="4"/>
        <v>112375.95</v>
      </c>
      <c r="T21" s="41">
        <f t="shared" si="5"/>
        <v>224751.9</v>
      </c>
      <c r="U21" s="41">
        <f t="shared" si="6"/>
        <v>56187.974999999999</v>
      </c>
      <c r="V21" s="41"/>
      <c r="W21" s="41"/>
      <c r="X21" s="41">
        <v>10</v>
      </c>
      <c r="Y21" s="41"/>
      <c r="Z21" s="41">
        <v>10</v>
      </c>
      <c r="AA21" s="41"/>
      <c r="AB21" s="39">
        <f t="shared" si="7"/>
        <v>0</v>
      </c>
      <c r="AC21" s="39">
        <f t="shared" si="8"/>
        <v>0</v>
      </c>
      <c r="AD21" s="39">
        <f t="shared" si="9"/>
        <v>2212.125</v>
      </c>
      <c r="AE21" s="39">
        <f t="shared" si="10"/>
        <v>0</v>
      </c>
      <c r="AF21" s="39">
        <f t="shared" si="11"/>
        <v>2212.125</v>
      </c>
      <c r="AG21" s="39">
        <f t="shared" si="12"/>
        <v>0</v>
      </c>
      <c r="AH21" s="41">
        <f t="shared" si="13"/>
        <v>4424.25</v>
      </c>
      <c r="AI21" s="41">
        <f t="shared" si="14"/>
        <v>84281.962499999994</v>
      </c>
      <c r="AJ21" s="40"/>
      <c r="AK21" s="39"/>
      <c r="AL21" s="40"/>
      <c r="AM21" s="39"/>
      <c r="AN21" s="41"/>
      <c r="AO21" s="41"/>
      <c r="AP21" s="40"/>
      <c r="AQ21" s="41"/>
      <c r="AR21" s="41"/>
      <c r="AS21" s="69">
        <v>34500</v>
      </c>
      <c r="AT21" s="41"/>
      <c r="AU21" s="41"/>
      <c r="AV21" s="41"/>
      <c r="AW21" s="41">
        <f t="shared" si="15"/>
        <v>0</v>
      </c>
      <c r="AX21" s="41"/>
      <c r="AY21" s="41">
        <f t="shared" si="16"/>
        <v>0</v>
      </c>
      <c r="AZ21" s="41">
        <v>20</v>
      </c>
      <c r="BA21" s="41">
        <f t="shared" si="17"/>
        <v>84281.962499999994</v>
      </c>
      <c r="BB21" s="41">
        <f t="shared" si="18"/>
        <v>84281.962499999994</v>
      </c>
      <c r="BC21" s="40"/>
      <c r="BD21" s="39"/>
      <c r="BE21" s="41">
        <f t="shared" si="19"/>
        <v>28093.987500000003</v>
      </c>
      <c r="BF21" s="41">
        <f t="shared" si="20"/>
        <v>291770.13750000001</v>
      </c>
      <c r="BG21" s="49">
        <f t="shared" si="21"/>
        <v>516522.03749999998</v>
      </c>
      <c r="BH21" s="41">
        <f t="shared" si="22"/>
        <v>464869.83374999999</v>
      </c>
      <c r="BI21" s="41">
        <f t="shared" si="23"/>
        <v>25567.840856250001</v>
      </c>
      <c r="BJ21" s="41">
        <f t="shared" si="24"/>
        <v>18594.79335</v>
      </c>
      <c r="BK21" s="41">
        <f t="shared" si="25"/>
        <v>15495.661124999999</v>
      </c>
      <c r="BL21" s="41">
        <f t="shared" si="26"/>
        <v>280939.875</v>
      </c>
    </row>
    <row r="22" spans="1:64" ht="37.5" customHeight="1" x14ac:dyDescent="0.25">
      <c r="A22" s="14">
        <v>9</v>
      </c>
      <c r="B22" s="9" t="s">
        <v>60</v>
      </c>
      <c r="C22" s="31" t="s">
        <v>72</v>
      </c>
      <c r="D22" s="11" t="s">
        <v>93</v>
      </c>
      <c r="E22" s="28">
        <v>7.8</v>
      </c>
      <c r="F22" s="11" t="s">
        <v>72</v>
      </c>
      <c r="G22" s="11" t="s">
        <v>87</v>
      </c>
      <c r="H22" s="11" t="s">
        <v>22</v>
      </c>
      <c r="I22" s="11" t="s">
        <v>49</v>
      </c>
      <c r="J22" s="6">
        <v>3.97</v>
      </c>
      <c r="K22" s="39">
        <f t="shared" si="0"/>
        <v>70257.09</v>
      </c>
      <c r="L22" s="39">
        <f t="shared" si="1"/>
        <v>140514.18</v>
      </c>
      <c r="M22" s="41">
        <f t="shared" si="27"/>
        <v>16</v>
      </c>
      <c r="N22" s="41">
        <v>4</v>
      </c>
      <c r="O22" s="41">
        <v>12</v>
      </c>
      <c r="P22" s="41"/>
      <c r="Q22" s="42">
        <f t="shared" si="2"/>
        <v>35128.544999999998</v>
      </c>
      <c r="R22" s="42">
        <f t="shared" si="3"/>
        <v>105385.63499999999</v>
      </c>
      <c r="S22" s="42">
        <f t="shared" si="4"/>
        <v>0</v>
      </c>
      <c r="T22" s="41">
        <f t="shared" si="5"/>
        <v>140514.18</v>
      </c>
      <c r="U22" s="41">
        <f t="shared" si="6"/>
        <v>35128.544999999998</v>
      </c>
      <c r="V22" s="41"/>
      <c r="W22" s="41"/>
      <c r="X22" s="41"/>
      <c r="Y22" s="41"/>
      <c r="Z22" s="41"/>
      <c r="AA22" s="41"/>
      <c r="AB22" s="39">
        <f t="shared" si="7"/>
        <v>0</v>
      </c>
      <c r="AC22" s="39">
        <f t="shared" si="8"/>
        <v>0</v>
      </c>
      <c r="AD22" s="39">
        <f t="shared" si="9"/>
        <v>0</v>
      </c>
      <c r="AE22" s="39">
        <f t="shared" si="10"/>
        <v>0</v>
      </c>
      <c r="AF22" s="39">
        <f t="shared" si="11"/>
        <v>0</v>
      </c>
      <c r="AG22" s="39">
        <f t="shared" si="12"/>
        <v>0</v>
      </c>
      <c r="AH22" s="41">
        <f t="shared" si="13"/>
        <v>0</v>
      </c>
      <c r="AI22" s="41">
        <f t="shared" si="14"/>
        <v>52692.81749999999</v>
      </c>
      <c r="AJ22" s="40"/>
      <c r="AK22" s="39"/>
      <c r="AL22" s="40"/>
      <c r="AM22" s="39"/>
      <c r="AN22" s="41"/>
      <c r="AO22" s="41"/>
      <c r="AP22" s="40"/>
      <c r="AQ22" s="41"/>
      <c r="AR22" s="41"/>
      <c r="AS22" s="41"/>
      <c r="AT22" s="41"/>
      <c r="AU22" s="41"/>
      <c r="AV22" s="41"/>
      <c r="AW22" s="41">
        <f t="shared" si="15"/>
        <v>0</v>
      </c>
      <c r="AX22" s="41"/>
      <c r="AY22" s="41">
        <f t="shared" si="16"/>
        <v>0</v>
      </c>
      <c r="AZ22" s="41">
        <v>16</v>
      </c>
      <c r="BA22" s="41">
        <f t="shared" si="17"/>
        <v>52692.81749999999</v>
      </c>
      <c r="BB22" s="41">
        <f t="shared" si="18"/>
        <v>52692.81749999999</v>
      </c>
      <c r="BC22" s="40">
        <v>1</v>
      </c>
      <c r="BD22" s="39">
        <v>4313</v>
      </c>
      <c r="BE22" s="41">
        <f t="shared" si="19"/>
        <v>17564.272499999999</v>
      </c>
      <c r="BF22" s="41">
        <f t="shared" si="20"/>
        <v>162391.45249999998</v>
      </c>
      <c r="BG22" s="49">
        <f t="shared" si="21"/>
        <v>302905.63249999995</v>
      </c>
      <c r="BH22" s="41">
        <f t="shared" si="22"/>
        <v>268302.06924999994</v>
      </c>
      <c r="BI22" s="41">
        <f t="shared" si="23"/>
        <v>14756.613808749997</v>
      </c>
      <c r="BJ22" s="41">
        <f t="shared" si="24"/>
        <v>10732.082769999997</v>
      </c>
      <c r="BK22" s="41">
        <f t="shared" si="25"/>
        <v>9087.1689749999987</v>
      </c>
      <c r="BL22" s="41">
        <f t="shared" si="26"/>
        <v>175642.72499999998</v>
      </c>
    </row>
    <row r="23" spans="1:64" ht="24.75" x14ac:dyDescent="0.25">
      <c r="A23" s="14">
        <v>10</v>
      </c>
      <c r="B23" s="9" t="s">
        <v>61</v>
      </c>
      <c r="C23" s="31" t="s">
        <v>73</v>
      </c>
      <c r="D23" s="11" t="s">
        <v>94</v>
      </c>
      <c r="E23" s="6">
        <v>9.1</v>
      </c>
      <c r="F23" s="11" t="s">
        <v>73</v>
      </c>
      <c r="G23" s="11" t="s">
        <v>150</v>
      </c>
      <c r="H23" s="11" t="s">
        <v>22</v>
      </c>
      <c r="I23" s="11" t="s">
        <v>45</v>
      </c>
      <c r="J23" s="6">
        <v>4.33</v>
      </c>
      <c r="K23" s="39">
        <f t="shared" si="0"/>
        <v>76628.009999999995</v>
      </c>
      <c r="L23" s="39">
        <f t="shared" si="1"/>
        <v>153256.01999999999</v>
      </c>
      <c r="M23" s="41">
        <f t="shared" si="27"/>
        <v>23</v>
      </c>
      <c r="N23" s="41"/>
      <c r="O23" s="41">
        <v>16</v>
      </c>
      <c r="P23" s="41">
        <v>7</v>
      </c>
      <c r="Q23" s="42">
        <f t="shared" si="2"/>
        <v>0</v>
      </c>
      <c r="R23" s="42">
        <f t="shared" si="3"/>
        <v>153256.01999999999</v>
      </c>
      <c r="S23" s="42">
        <f t="shared" si="4"/>
        <v>67049.508749999994</v>
      </c>
      <c r="T23" s="41">
        <f t="shared" si="5"/>
        <v>220305.52875</v>
      </c>
      <c r="U23" s="41">
        <f t="shared" si="6"/>
        <v>55076.382187499999</v>
      </c>
      <c r="V23" s="41"/>
      <c r="W23" s="41"/>
      <c r="X23" s="41"/>
      <c r="Y23" s="41"/>
      <c r="Z23" s="41"/>
      <c r="AA23" s="41"/>
      <c r="AB23" s="39">
        <f t="shared" si="7"/>
        <v>0</v>
      </c>
      <c r="AC23" s="39">
        <f t="shared" si="8"/>
        <v>0</v>
      </c>
      <c r="AD23" s="39">
        <f t="shared" si="9"/>
        <v>0</v>
      </c>
      <c r="AE23" s="39">
        <f t="shared" si="10"/>
        <v>0</v>
      </c>
      <c r="AF23" s="39">
        <f t="shared" si="11"/>
        <v>0</v>
      </c>
      <c r="AG23" s="39">
        <f t="shared" si="12"/>
        <v>0</v>
      </c>
      <c r="AH23" s="41">
        <f t="shared" si="13"/>
        <v>0</v>
      </c>
      <c r="AI23" s="41">
        <f t="shared" si="14"/>
        <v>82614.573281250006</v>
      </c>
      <c r="AJ23" s="40"/>
      <c r="AK23" s="39">
        <v>5309</v>
      </c>
      <c r="AL23" s="40"/>
      <c r="AM23" s="39"/>
      <c r="AN23" s="41"/>
      <c r="AO23" s="41"/>
      <c r="AP23" s="40"/>
      <c r="AQ23" s="41"/>
      <c r="AR23" s="41"/>
      <c r="AS23" s="41"/>
      <c r="AT23" s="41"/>
      <c r="AU23" s="41"/>
      <c r="AV23" s="41"/>
      <c r="AW23" s="41">
        <f t="shared" si="15"/>
        <v>0</v>
      </c>
      <c r="AX23" s="41"/>
      <c r="AY23" s="41">
        <f t="shared" si="16"/>
        <v>0</v>
      </c>
      <c r="AZ23" s="69">
        <v>23</v>
      </c>
      <c r="BA23" s="41">
        <f t="shared" si="17"/>
        <v>82614.573281250006</v>
      </c>
      <c r="BB23" s="41">
        <f t="shared" si="18"/>
        <v>82614.573281250006</v>
      </c>
      <c r="BC23" s="40">
        <v>1</v>
      </c>
      <c r="BD23" s="39">
        <v>4313</v>
      </c>
      <c r="BE23" s="41">
        <f t="shared" si="19"/>
        <v>27538.191093750003</v>
      </c>
      <c r="BF23" s="41">
        <f t="shared" si="20"/>
        <v>257465.71984375</v>
      </c>
      <c r="BG23" s="49">
        <f t="shared" si="21"/>
        <v>477771.24859375</v>
      </c>
      <c r="BH23" s="41">
        <f t="shared" si="22"/>
        <v>425681.123734375</v>
      </c>
      <c r="BI23" s="41">
        <f t="shared" si="23"/>
        <v>23412.461805390623</v>
      </c>
      <c r="BJ23" s="41">
        <f t="shared" si="24"/>
        <v>17027.244949374999</v>
      </c>
      <c r="BK23" s="41">
        <f t="shared" si="25"/>
        <v>14333.1374578125</v>
      </c>
      <c r="BL23" s="41">
        <f t="shared" si="26"/>
        <v>275381.91093750001</v>
      </c>
    </row>
    <row r="24" spans="1:64" ht="25.5" customHeight="1" x14ac:dyDescent="0.25">
      <c r="A24" s="80">
        <v>11</v>
      </c>
      <c r="B24" s="83" t="s">
        <v>62</v>
      </c>
      <c r="C24" s="31" t="s">
        <v>74</v>
      </c>
      <c r="D24" s="11" t="s">
        <v>95</v>
      </c>
      <c r="E24" s="6">
        <v>17.11</v>
      </c>
      <c r="F24" s="11" t="s">
        <v>74</v>
      </c>
      <c r="G24" s="11" t="s">
        <v>152</v>
      </c>
      <c r="H24" s="11" t="s">
        <v>148</v>
      </c>
      <c r="I24" s="11" t="s">
        <v>45</v>
      </c>
      <c r="J24" s="6">
        <v>4.99</v>
      </c>
      <c r="K24" s="39">
        <f t="shared" si="0"/>
        <v>88308.03</v>
      </c>
      <c r="L24" s="39">
        <f t="shared" si="1"/>
        <v>176616.06</v>
      </c>
      <c r="M24" s="41">
        <f t="shared" si="27"/>
        <v>11</v>
      </c>
      <c r="N24" s="41"/>
      <c r="O24" s="41">
        <v>6</v>
      </c>
      <c r="P24" s="41">
        <v>5</v>
      </c>
      <c r="Q24" s="42">
        <f t="shared" si="2"/>
        <v>0</v>
      </c>
      <c r="R24" s="42">
        <f t="shared" si="3"/>
        <v>66231.022499999992</v>
      </c>
      <c r="S24" s="42">
        <f t="shared" si="4"/>
        <v>55192.518750000003</v>
      </c>
      <c r="T24" s="41">
        <f t="shared" si="5"/>
        <v>121423.54124999999</v>
      </c>
      <c r="U24" s="41">
        <f t="shared" si="6"/>
        <v>30355.885312499999</v>
      </c>
      <c r="V24" s="41"/>
      <c r="W24" s="41"/>
      <c r="X24" s="41">
        <v>6</v>
      </c>
      <c r="Y24" s="41"/>
      <c r="Z24" s="41">
        <v>4</v>
      </c>
      <c r="AA24" s="41"/>
      <c r="AB24" s="39">
        <f t="shared" si="7"/>
        <v>0</v>
      </c>
      <c r="AC24" s="39">
        <f t="shared" si="8"/>
        <v>0</v>
      </c>
      <c r="AD24" s="39">
        <f t="shared" si="9"/>
        <v>1327.2750000000001</v>
      </c>
      <c r="AE24" s="39">
        <f t="shared" si="10"/>
        <v>0</v>
      </c>
      <c r="AF24" s="39">
        <f t="shared" si="11"/>
        <v>884.85</v>
      </c>
      <c r="AG24" s="39">
        <f t="shared" si="12"/>
        <v>0</v>
      </c>
      <c r="AH24" s="41">
        <f t="shared" si="13"/>
        <v>2212.125</v>
      </c>
      <c r="AI24" s="41">
        <f t="shared" si="14"/>
        <v>45533.827968749996</v>
      </c>
      <c r="AJ24" s="40"/>
      <c r="AK24" s="39">
        <v>5309</v>
      </c>
      <c r="AL24" s="40"/>
      <c r="AM24" s="39"/>
      <c r="AN24" s="41"/>
      <c r="AO24" s="41"/>
      <c r="AP24" s="40"/>
      <c r="AQ24" s="41"/>
      <c r="AR24" s="41"/>
      <c r="AS24" s="41"/>
      <c r="AT24" s="41"/>
      <c r="AU24" s="41"/>
      <c r="AV24" s="41"/>
      <c r="AW24" s="41">
        <f t="shared" si="15"/>
        <v>0</v>
      </c>
      <c r="AX24" s="41"/>
      <c r="AY24" s="41">
        <f t="shared" si="16"/>
        <v>0</v>
      </c>
      <c r="AZ24" s="41">
        <v>20</v>
      </c>
      <c r="BA24" s="41">
        <f t="shared" si="17"/>
        <v>82788.778125000012</v>
      </c>
      <c r="BB24" s="41">
        <f t="shared" si="18"/>
        <v>82788.778125000012</v>
      </c>
      <c r="BC24" s="40">
        <v>1</v>
      </c>
      <c r="BD24" s="39">
        <v>4313</v>
      </c>
      <c r="BE24" s="41">
        <f t="shared" si="19"/>
        <v>15177.942656249999</v>
      </c>
      <c r="BF24" s="41">
        <f t="shared" si="20"/>
        <v>185690.55906249999</v>
      </c>
      <c r="BG24" s="49">
        <f t="shared" si="21"/>
        <v>307114.10031249997</v>
      </c>
      <c r="BH24" s="41">
        <f t="shared" si="22"/>
        <v>272089.69028124999</v>
      </c>
      <c r="BI24" s="41">
        <f t="shared" si="23"/>
        <v>14964.93296546875</v>
      </c>
      <c r="BJ24" s="41">
        <f t="shared" si="24"/>
        <v>10883.587611249999</v>
      </c>
      <c r="BK24" s="41">
        <f t="shared" si="25"/>
        <v>9213.4230093749993</v>
      </c>
      <c r="BL24" s="41">
        <f t="shared" si="26"/>
        <v>151779.42656249998</v>
      </c>
    </row>
    <row r="25" spans="1:64" ht="25.5" customHeight="1" x14ac:dyDescent="0.25">
      <c r="A25" s="82"/>
      <c r="B25" s="85"/>
      <c r="C25" s="31"/>
      <c r="D25" s="11" t="s">
        <v>149</v>
      </c>
      <c r="E25" s="6"/>
      <c r="F25" s="31" t="s">
        <v>78</v>
      </c>
      <c r="G25" s="11"/>
      <c r="H25" s="11"/>
      <c r="I25" s="11" t="s">
        <v>48</v>
      </c>
      <c r="J25" s="6">
        <v>4.59</v>
      </c>
      <c r="K25" s="39">
        <f t="shared" si="0"/>
        <v>81229.23</v>
      </c>
      <c r="L25" s="39">
        <f t="shared" si="1"/>
        <v>162458.46</v>
      </c>
      <c r="M25" s="41">
        <f t="shared" si="27"/>
        <v>9</v>
      </c>
      <c r="N25" s="41"/>
      <c r="O25" s="41">
        <v>5</v>
      </c>
      <c r="P25" s="41">
        <v>4</v>
      </c>
      <c r="Q25" s="42">
        <f t="shared" si="2"/>
        <v>0</v>
      </c>
      <c r="R25" s="42">
        <f t="shared" si="3"/>
        <v>50768.268749999996</v>
      </c>
      <c r="S25" s="42">
        <f t="shared" si="4"/>
        <v>40614.614999999998</v>
      </c>
      <c r="T25" s="41">
        <f t="shared" si="5"/>
        <v>91382.883749999994</v>
      </c>
      <c r="U25" s="41">
        <f t="shared" si="6"/>
        <v>22845.720937499998</v>
      </c>
      <c r="V25" s="41"/>
      <c r="W25" s="41"/>
      <c r="X25" s="41">
        <v>5</v>
      </c>
      <c r="Y25" s="41"/>
      <c r="Z25" s="41">
        <v>4</v>
      </c>
      <c r="AA25" s="41"/>
      <c r="AB25" s="39">
        <f t="shared" si="7"/>
        <v>0</v>
      </c>
      <c r="AC25" s="39">
        <f t="shared" si="8"/>
        <v>0</v>
      </c>
      <c r="AD25" s="39">
        <f t="shared" si="9"/>
        <v>1106.0625</v>
      </c>
      <c r="AE25" s="39">
        <f t="shared" si="10"/>
        <v>0</v>
      </c>
      <c r="AF25" s="39">
        <f t="shared" si="11"/>
        <v>884.85</v>
      </c>
      <c r="AG25" s="39">
        <f t="shared" si="12"/>
        <v>0</v>
      </c>
      <c r="AH25" s="41">
        <f t="shared" si="13"/>
        <v>1990.9124999999999</v>
      </c>
      <c r="AI25" s="41">
        <f t="shared" si="14"/>
        <v>34268.581406249992</v>
      </c>
      <c r="AJ25" s="40"/>
      <c r="AK25" s="39"/>
      <c r="AL25" s="40"/>
      <c r="AM25" s="39"/>
      <c r="AN25" s="41"/>
      <c r="AO25" s="41"/>
      <c r="AP25" s="40"/>
      <c r="AQ25" s="41"/>
      <c r="AR25" s="41"/>
      <c r="AS25" s="41"/>
      <c r="AT25" s="41"/>
      <c r="AU25" s="41"/>
      <c r="AV25" s="41"/>
      <c r="AW25" s="41">
        <f t="shared" si="15"/>
        <v>0</v>
      </c>
      <c r="AX25" s="41"/>
      <c r="AY25" s="41">
        <f t="shared" si="16"/>
        <v>0</v>
      </c>
      <c r="AZ25" s="41"/>
      <c r="BA25" s="41"/>
      <c r="BB25" s="41"/>
      <c r="BC25" s="40"/>
      <c r="BD25" s="39"/>
      <c r="BE25" s="41">
        <f t="shared" si="19"/>
        <v>11422.860468749999</v>
      </c>
      <c r="BF25" s="41">
        <f t="shared" si="20"/>
        <v>70528.07531249999</v>
      </c>
      <c r="BG25" s="49">
        <f t="shared" si="21"/>
        <v>161910.95906249998</v>
      </c>
      <c r="BH25" s="41">
        <f t="shared" si="22"/>
        <v>145719.86315624998</v>
      </c>
      <c r="BI25" s="41">
        <f t="shared" si="23"/>
        <v>8014.5924735937488</v>
      </c>
      <c r="BJ25" s="41">
        <f t="shared" si="24"/>
        <v>5828.7945262499989</v>
      </c>
      <c r="BK25" s="41">
        <f t="shared" si="25"/>
        <v>4857.3287718749989</v>
      </c>
      <c r="BL25" s="41">
        <f t="shared" si="26"/>
        <v>114228.60468749999</v>
      </c>
    </row>
    <row r="26" spans="1:64" ht="24.75" x14ac:dyDescent="0.25">
      <c r="A26" s="14">
        <v>12</v>
      </c>
      <c r="B26" s="9" t="s">
        <v>63</v>
      </c>
      <c r="C26" s="31" t="s">
        <v>75</v>
      </c>
      <c r="D26" s="11" t="s">
        <v>96</v>
      </c>
      <c r="E26" s="28">
        <v>10.8</v>
      </c>
      <c r="F26" s="11" t="s">
        <v>75</v>
      </c>
      <c r="G26" s="11"/>
      <c r="H26" s="36"/>
      <c r="I26" s="11" t="s">
        <v>48</v>
      </c>
      <c r="J26" s="6">
        <v>4.38</v>
      </c>
      <c r="K26" s="39">
        <f t="shared" si="0"/>
        <v>77512.86</v>
      </c>
      <c r="L26" s="39">
        <f t="shared" si="1"/>
        <v>155025.72</v>
      </c>
      <c r="M26" s="41">
        <f t="shared" si="27"/>
        <v>19</v>
      </c>
      <c r="N26" s="41"/>
      <c r="O26" s="41">
        <v>15</v>
      </c>
      <c r="P26" s="41">
        <v>4</v>
      </c>
      <c r="Q26" s="42">
        <f t="shared" si="2"/>
        <v>0</v>
      </c>
      <c r="R26" s="42">
        <f t="shared" si="3"/>
        <v>145336.61249999999</v>
      </c>
      <c r="S26" s="42">
        <f t="shared" si="4"/>
        <v>38756.43</v>
      </c>
      <c r="T26" s="41">
        <f t="shared" si="5"/>
        <v>184093.04249999998</v>
      </c>
      <c r="U26" s="41">
        <f t="shared" si="6"/>
        <v>46023.260624999995</v>
      </c>
      <c r="V26" s="41"/>
      <c r="W26" s="41"/>
      <c r="X26" s="41"/>
      <c r="Y26" s="41">
        <v>15</v>
      </c>
      <c r="Z26" s="41"/>
      <c r="AA26" s="41">
        <f>P26</f>
        <v>4</v>
      </c>
      <c r="AB26" s="39">
        <f t="shared" si="7"/>
        <v>0</v>
      </c>
      <c r="AC26" s="39">
        <f t="shared" si="8"/>
        <v>0</v>
      </c>
      <c r="AD26" s="39">
        <f t="shared" si="9"/>
        <v>0</v>
      </c>
      <c r="AE26" s="39">
        <f t="shared" si="10"/>
        <v>4147.734375</v>
      </c>
      <c r="AF26" s="39">
        <f t="shared" si="11"/>
        <v>0</v>
      </c>
      <c r="AG26" s="39">
        <f t="shared" si="12"/>
        <v>1106.0625</v>
      </c>
      <c r="AH26" s="41">
        <f t="shared" si="13"/>
        <v>5253.796875</v>
      </c>
      <c r="AI26" s="41">
        <f t="shared" si="14"/>
        <v>69034.890937499993</v>
      </c>
      <c r="AJ26" s="40"/>
      <c r="AK26" s="39">
        <v>5309</v>
      </c>
      <c r="AL26" s="40"/>
      <c r="AM26" s="39"/>
      <c r="AN26" s="41"/>
      <c r="AO26" s="41"/>
      <c r="AP26" s="40"/>
      <c r="AQ26" s="41"/>
      <c r="AR26" s="41"/>
      <c r="AS26" s="41"/>
      <c r="AT26" s="41"/>
      <c r="AU26" s="41"/>
      <c r="AV26" s="41"/>
      <c r="AW26" s="41">
        <f t="shared" si="15"/>
        <v>0</v>
      </c>
      <c r="AX26" s="41"/>
      <c r="AY26" s="41">
        <f t="shared" si="16"/>
        <v>0</v>
      </c>
      <c r="AZ26" s="41"/>
      <c r="BA26" s="41">
        <f t="shared" si="17"/>
        <v>0</v>
      </c>
      <c r="BB26" s="41">
        <f t="shared" si="18"/>
        <v>0</v>
      </c>
      <c r="BC26" s="40">
        <v>1</v>
      </c>
      <c r="BD26" s="39">
        <v>4313</v>
      </c>
      <c r="BE26" s="41">
        <f t="shared" si="19"/>
        <v>23011.630312499998</v>
      </c>
      <c r="BF26" s="41">
        <f t="shared" si="20"/>
        <v>152945.57874999999</v>
      </c>
      <c r="BG26" s="49">
        <f t="shared" si="21"/>
        <v>337038.62124999997</v>
      </c>
      <c r="BH26" s="41">
        <f t="shared" si="22"/>
        <v>299021.75912499998</v>
      </c>
      <c r="BI26" s="41">
        <f t="shared" si="23"/>
        <v>16446.196751874999</v>
      </c>
      <c r="BJ26" s="41">
        <f t="shared" si="24"/>
        <v>11960.870364999999</v>
      </c>
      <c r="BK26" s="41">
        <f t="shared" si="25"/>
        <v>10111.158637499999</v>
      </c>
      <c r="BL26" s="41">
        <f t="shared" si="26"/>
        <v>230116.30312499998</v>
      </c>
    </row>
    <row r="27" spans="1:64" ht="16.5" customHeight="1" x14ac:dyDescent="0.25">
      <c r="A27" s="80">
        <v>13</v>
      </c>
      <c r="B27" s="83" t="s">
        <v>52</v>
      </c>
      <c r="C27" s="117" t="s">
        <v>76</v>
      </c>
      <c r="D27" s="120" t="s">
        <v>97</v>
      </c>
      <c r="E27" s="114">
        <v>9</v>
      </c>
      <c r="F27" s="11" t="s">
        <v>76</v>
      </c>
      <c r="G27" s="11" t="s">
        <v>157</v>
      </c>
      <c r="H27" s="126" t="s">
        <v>22</v>
      </c>
      <c r="I27" s="11" t="s">
        <v>48</v>
      </c>
      <c r="J27" s="6">
        <v>4.33</v>
      </c>
      <c r="K27" s="39">
        <f t="shared" si="0"/>
        <v>76628.009999999995</v>
      </c>
      <c r="L27" s="39">
        <f t="shared" si="1"/>
        <v>153256.01999999999</v>
      </c>
      <c r="M27" s="41">
        <f t="shared" si="27"/>
        <v>6</v>
      </c>
      <c r="N27" s="41"/>
      <c r="O27" s="41">
        <v>6</v>
      </c>
      <c r="P27" s="41"/>
      <c r="Q27" s="42">
        <f t="shared" si="2"/>
        <v>0</v>
      </c>
      <c r="R27" s="42">
        <f>L27/16*O27</f>
        <v>57471.007499999992</v>
      </c>
      <c r="S27" s="42">
        <f t="shared" si="4"/>
        <v>0</v>
      </c>
      <c r="T27" s="41">
        <f t="shared" si="5"/>
        <v>57471.007499999992</v>
      </c>
      <c r="U27" s="41">
        <f t="shared" si="6"/>
        <v>14367.751874999998</v>
      </c>
      <c r="V27" s="41"/>
      <c r="W27" s="41"/>
      <c r="X27" s="41"/>
      <c r="Y27" s="41"/>
      <c r="Z27" s="41"/>
      <c r="AA27" s="41"/>
      <c r="AB27" s="39">
        <f t="shared" si="7"/>
        <v>0</v>
      </c>
      <c r="AC27" s="39">
        <f t="shared" si="8"/>
        <v>0</v>
      </c>
      <c r="AD27" s="39">
        <f t="shared" si="9"/>
        <v>0</v>
      </c>
      <c r="AE27" s="39">
        <f t="shared" si="10"/>
        <v>0</v>
      </c>
      <c r="AF27" s="39">
        <f t="shared" si="11"/>
        <v>0</v>
      </c>
      <c r="AG27" s="39">
        <f t="shared" si="12"/>
        <v>0</v>
      </c>
      <c r="AH27" s="41">
        <f t="shared" si="13"/>
        <v>0</v>
      </c>
      <c r="AI27" s="41">
        <f t="shared" si="14"/>
        <v>21551.627812499999</v>
      </c>
      <c r="AJ27" s="40"/>
      <c r="AK27" s="39">
        <v>5309</v>
      </c>
      <c r="AL27" s="40"/>
      <c r="AM27" s="39"/>
      <c r="AN27" s="41"/>
      <c r="AO27" s="41"/>
      <c r="AP27" s="40"/>
      <c r="AQ27" s="41"/>
      <c r="AR27" s="41"/>
      <c r="AS27" s="41"/>
      <c r="AT27" s="41"/>
      <c r="AU27" s="41"/>
      <c r="AV27" s="41"/>
      <c r="AW27" s="41">
        <f t="shared" si="15"/>
        <v>0</v>
      </c>
      <c r="AX27" s="41"/>
      <c r="AY27" s="41">
        <f t="shared" si="16"/>
        <v>0</v>
      </c>
      <c r="AZ27" s="69">
        <v>16</v>
      </c>
      <c r="BA27" s="41">
        <f t="shared" si="17"/>
        <v>57471.0075</v>
      </c>
      <c r="BB27" s="41">
        <f t="shared" si="18"/>
        <v>57471.0075</v>
      </c>
      <c r="BC27" s="40">
        <v>1</v>
      </c>
      <c r="BD27" s="39">
        <v>4313</v>
      </c>
      <c r="BE27" s="41">
        <f t="shared" si="19"/>
        <v>7183.8759375</v>
      </c>
      <c r="BF27" s="41">
        <f t="shared" si="20"/>
        <v>110196.26312499998</v>
      </c>
      <c r="BG27" s="49">
        <f t="shared" si="21"/>
        <v>167667.27062499998</v>
      </c>
      <c r="BH27" s="41">
        <f t="shared" si="22"/>
        <v>146587.54356249998</v>
      </c>
      <c r="BI27" s="41">
        <f t="shared" si="23"/>
        <v>8062.3148959374994</v>
      </c>
      <c r="BJ27" s="41">
        <f t="shared" si="24"/>
        <v>5863.5017424999996</v>
      </c>
      <c r="BK27" s="41">
        <f t="shared" si="25"/>
        <v>5030.0181187499993</v>
      </c>
      <c r="BL27" s="41">
        <f t="shared" si="26"/>
        <v>71838.759374999994</v>
      </c>
    </row>
    <row r="28" spans="1:64" x14ac:dyDescent="0.25">
      <c r="A28" s="81"/>
      <c r="B28" s="84"/>
      <c r="C28" s="118"/>
      <c r="D28" s="121"/>
      <c r="E28" s="115"/>
      <c r="F28" s="11" t="s">
        <v>130</v>
      </c>
      <c r="G28" s="11"/>
      <c r="H28" s="36"/>
      <c r="I28" s="11" t="s">
        <v>47</v>
      </c>
      <c r="J28" s="6">
        <v>3.97</v>
      </c>
      <c r="K28" s="39">
        <f t="shared" si="0"/>
        <v>70257.09</v>
      </c>
      <c r="L28" s="39">
        <f t="shared" si="1"/>
        <v>140514.18</v>
      </c>
      <c r="M28" s="41">
        <f>N28+O28+P28</f>
        <v>10</v>
      </c>
      <c r="N28" s="41">
        <v>3</v>
      </c>
      <c r="O28" s="41">
        <v>4</v>
      </c>
      <c r="P28" s="41">
        <v>3</v>
      </c>
      <c r="Q28" s="42">
        <f>L28/16*N28</f>
        <v>26346.408749999999</v>
      </c>
      <c r="R28" s="42">
        <f>L28/16*O28</f>
        <v>35128.544999999998</v>
      </c>
      <c r="S28" s="42">
        <f>L28/16*P28</f>
        <v>26346.408749999999</v>
      </c>
      <c r="T28" s="41">
        <f t="shared" si="5"/>
        <v>87821.362500000003</v>
      </c>
      <c r="U28" s="41">
        <f t="shared" si="6"/>
        <v>21955.340625000001</v>
      </c>
      <c r="V28" s="41"/>
      <c r="W28" s="41"/>
      <c r="X28" s="41"/>
      <c r="Y28" s="41"/>
      <c r="Z28" s="41"/>
      <c r="AA28" s="41"/>
      <c r="AB28" s="39">
        <f t="shared" si="7"/>
        <v>0</v>
      </c>
      <c r="AC28" s="39">
        <f t="shared" si="8"/>
        <v>0</v>
      </c>
      <c r="AD28" s="39">
        <f t="shared" si="9"/>
        <v>0</v>
      </c>
      <c r="AE28" s="39">
        <f t="shared" si="10"/>
        <v>0</v>
      </c>
      <c r="AF28" s="39">
        <f t="shared" si="11"/>
        <v>0</v>
      </c>
      <c r="AG28" s="39">
        <f t="shared" si="12"/>
        <v>0</v>
      </c>
      <c r="AH28" s="41">
        <f t="shared" si="13"/>
        <v>0</v>
      </c>
      <c r="AI28" s="41">
        <f t="shared" si="14"/>
        <v>32933.010937499996</v>
      </c>
      <c r="AJ28" s="40"/>
      <c r="AK28" s="39"/>
      <c r="AL28" s="40"/>
      <c r="AM28" s="39"/>
      <c r="AN28" s="41"/>
      <c r="AO28" s="41"/>
      <c r="AP28" s="40"/>
      <c r="AQ28" s="41"/>
      <c r="AR28" s="41"/>
      <c r="AS28" s="41"/>
      <c r="AT28" s="41"/>
      <c r="AU28" s="41"/>
      <c r="AV28" s="41"/>
      <c r="AW28" s="41">
        <f t="shared" si="15"/>
        <v>0</v>
      </c>
      <c r="AX28" s="41"/>
      <c r="AY28" s="41">
        <f t="shared" si="16"/>
        <v>0</v>
      </c>
      <c r="AZ28" s="41"/>
      <c r="BA28" s="41">
        <f t="shared" si="17"/>
        <v>0</v>
      </c>
      <c r="BB28" s="41">
        <f t="shared" si="18"/>
        <v>0</v>
      </c>
      <c r="BC28" s="40"/>
      <c r="BD28" s="39"/>
      <c r="BE28" s="41">
        <f t="shared" si="19"/>
        <v>10977.6703125</v>
      </c>
      <c r="BF28" s="41">
        <f t="shared" si="20"/>
        <v>65866.021875000006</v>
      </c>
      <c r="BG28" s="49">
        <f t="shared" si="21"/>
        <v>153687.38437500002</v>
      </c>
      <c r="BH28" s="41">
        <f t="shared" si="22"/>
        <v>138318.64593750003</v>
      </c>
      <c r="BI28" s="41">
        <f t="shared" si="23"/>
        <v>7607.5255265625019</v>
      </c>
      <c r="BJ28" s="41">
        <f t="shared" si="24"/>
        <v>5532.7458375000015</v>
      </c>
      <c r="BK28" s="41">
        <f t="shared" si="25"/>
        <v>4610.6215312500008</v>
      </c>
      <c r="BL28" s="41">
        <f t="shared" si="26"/>
        <v>109776.703125</v>
      </c>
    </row>
    <row r="29" spans="1:64" x14ac:dyDescent="0.25">
      <c r="A29" s="82"/>
      <c r="B29" s="85"/>
      <c r="C29" s="119"/>
      <c r="D29" s="122"/>
      <c r="E29" s="116"/>
      <c r="F29" s="31" t="s">
        <v>117</v>
      </c>
      <c r="G29" s="11"/>
      <c r="H29" s="36"/>
      <c r="I29" s="11" t="s">
        <v>47</v>
      </c>
      <c r="J29" s="6">
        <v>3.97</v>
      </c>
      <c r="K29" s="39">
        <f t="shared" si="0"/>
        <v>70257.09</v>
      </c>
      <c r="L29" s="39">
        <f t="shared" si="1"/>
        <v>140514.18</v>
      </c>
      <c r="M29" s="41">
        <f t="shared" si="27"/>
        <v>2</v>
      </c>
      <c r="N29" s="41"/>
      <c r="O29" s="41"/>
      <c r="P29" s="41">
        <v>2</v>
      </c>
      <c r="Q29" s="42">
        <f t="shared" si="2"/>
        <v>0</v>
      </c>
      <c r="R29" s="42">
        <f t="shared" si="3"/>
        <v>0</v>
      </c>
      <c r="S29" s="42">
        <f t="shared" si="4"/>
        <v>17564.272499999999</v>
      </c>
      <c r="T29" s="41">
        <f t="shared" si="5"/>
        <v>17564.272499999999</v>
      </c>
      <c r="U29" s="41">
        <f t="shared" si="6"/>
        <v>4391.0681249999998</v>
      </c>
      <c r="V29" s="41"/>
      <c r="W29" s="41"/>
      <c r="X29" s="41"/>
      <c r="Y29" s="41"/>
      <c r="Z29" s="41"/>
      <c r="AA29" s="41"/>
      <c r="AB29" s="39">
        <f t="shared" si="7"/>
        <v>0</v>
      </c>
      <c r="AC29" s="39">
        <f t="shared" si="8"/>
        <v>0</v>
      </c>
      <c r="AD29" s="39">
        <f t="shared" si="9"/>
        <v>0</v>
      </c>
      <c r="AE29" s="39">
        <f t="shared" si="10"/>
        <v>0</v>
      </c>
      <c r="AF29" s="39">
        <f t="shared" si="11"/>
        <v>0</v>
      </c>
      <c r="AG29" s="39">
        <f t="shared" si="12"/>
        <v>0</v>
      </c>
      <c r="AH29" s="41">
        <f t="shared" si="13"/>
        <v>0</v>
      </c>
      <c r="AI29" s="41">
        <f t="shared" si="14"/>
        <v>6586.6021874999988</v>
      </c>
      <c r="AJ29" s="40"/>
      <c r="AK29" s="39"/>
      <c r="AL29" s="40"/>
      <c r="AM29" s="39"/>
      <c r="AN29" s="41"/>
      <c r="AO29" s="41"/>
      <c r="AP29" s="40"/>
      <c r="AQ29" s="41"/>
      <c r="AR29" s="41"/>
      <c r="AS29" s="41"/>
      <c r="AT29" s="41"/>
      <c r="AU29" s="41"/>
      <c r="AV29" s="41"/>
      <c r="AW29" s="41">
        <f t="shared" si="15"/>
        <v>0</v>
      </c>
      <c r="AX29" s="41"/>
      <c r="AY29" s="41">
        <f t="shared" si="16"/>
        <v>0</v>
      </c>
      <c r="AZ29" s="41"/>
      <c r="BA29" s="41">
        <f t="shared" si="17"/>
        <v>0</v>
      </c>
      <c r="BB29" s="41">
        <f t="shared" si="18"/>
        <v>0</v>
      </c>
      <c r="BC29" s="40"/>
      <c r="BD29" s="39"/>
      <c r="BE29" s="41">
        <f t="shared" si="19"/>
        <v>2195.5340624999999</v>
      </c>
      <c r="BF29" s="41">
        <f t="shared" si="20"/>
        <v>13173.204374999998</v>
      </c>
      <c r="BG29" s="49">
        <f t="shared" si="21"/>
        <v>30737.476874999997</v>
      </c>
      <c r="BH29" s="41">
        <f t="shared" si="22"/>
        <v>27663.729187499997</v>
      </c>
      <c r="BI29" s="41">
        <f t="shared" si="23"/>
        <v>1521.5051053124998</v>
      </c>
      <c r="BJ29" s="41">
        <f t="shared" si="24"/>
        <v>1106.5491674999998</v>
      </c>
      <c r="BK29" s="41">
        <f t="shared" si="25"/>
        <v>922.1243062499999</v>
      </c>
      <c r="BL29" s="41">
        <f t="shared" si="26"/>
        <v>21955.340624999997</v>
      </c>
    </row>
    <row r="30" spans="1:64" ht="25.5" customHeight="1" x14ac:dyDescent="0.25">
      <c r="A30" s="74"/>
      <c r="B30" s="9" t="s">
        <v>64</v>
      </c>
      <c r="C30" s="31" t="s">
        <v>68</v>
      </c>
      <c r="D30" s="11" t="s">
        <v>142</v>
      </c>
      <c r="E30" s="28">
        <v>6</v>
      </c>
      <c r="F30" s="11" t="s">
        <v>144</v>
      </c>
      <c r="G30" s="11" t="s">
        <v>83</v>
      </c>
      <c r="H30" s="11" t="s">
        <v>22</v>
      </c>
      <c r="I30" s="11" t="s">
        <v>45</v>
      </c>
      <c r="J30" s="6">
        <v>4.66</v>
      </c>
      <c r="K30" s="39">
        <f>J30*17697</f>
        <v>82468.02</v>
      </c>
      <c r="L30" s="39">
        <f t="shared" si="1"/>
        <v>164936.04</v>
      </c>
      <c r="M30" s="41">
        <f t="shared" si="27"/>
        <v>18</v>
      </c>
      <c r="N30" s="41">
        <v>18</v>
      </c>
      <c r="O30" s="41"/>
      <c r="P30" s="41"/>
      <c r="Q30" s="42">
        <f t="shared" si="2"/>
        <v>185553.04500000001</v>
      </c>
      <c r="R30" s="42">
        <f t="shared" si="3"/>
        <v>0</v>
      </c>
      <c r="S30" s="42">
        <f t="shared" si="4"/>
        <v>0</v>
      </c>
      <c r="T30" s="41">
        <f t="shared" si="5"/>
        <v>185553.04500000001</v>
      </c>
      <c r="U30" s="41">
        <f t="shared" si="6"/>
        <v>46388.261250000003</v>
      </c>
      <c r="V30" s="41">
        <v>18</v>
      </c>
      <c r="W30" s="41"/>
      <c r="X30" s="41">
        <f>O30</f>
        <v>0</v>
      </c>
      <c r="Y30" s="41"/>
      <c r="Z30" s="41"/>
      <c r="AA30" s="41">
        <f>P30</f>
        <v>0</v>
      </c>
      <c r="AB30" s="39">
        <f t="shared" si="7"/>
        <v>3981.8250000000003</v>
      </c>
      <c r="AC30" s="39">
        <f t="shared" si="8"/>
        <v>0</v>
      </c>
      <c r="AD30" s="39">
        <f t="shared" si="9"/>
        <v>0</v>
      </c>
      <c r="AE30" s="39">
        <f t="shared" si="10"/>
        <v>0</v>
      </c>
      <c r="AF30" s="39">
        <f t="shared" si="11"/>
        <v>0</v>
      </c>
      <c r="AG30" s="39">
        <f t="shared" si="12"/>
        <v>0</v>
      </c>
      <c r="AH30" s="41">
        <f t="shared" si="13"/>
        <v>3981.8250000000003</v>
      </c>
      <c r="AI30" s="41">
        <f t="shared" si="14"/>
        <v>69582.391875000001</v>
      </c>
      <c r="AJ30" s="40"/>
      <c r="AK30" s="39">
        <v>4424</v>
      </c>
      <c r="AL30" s="40"/>
      <c r="AM30" s="39"/>
      <c r="AN30" s="41"/>
      <c r="AO30" s="41"/>
      <c r="AP30" s="40"/>
      <c r="AQ30" s="41"/>
      <c r="AR30" s="41"/>
      <c r="AS30" s="41"/>
      <c r="AT30" s="41"/>
      <c r="AU30" s="41"/>
      <c r="AV30" s="41"/>
      <c r="AW30" s="41">
        <f t="shared" si="15"/>
        <v>0</v>
      </c>
      <c r="AX30" s="41"/>
      <c r="AY30" s="41">
        <f t="shared" si="16"/>
        <v>0</v>
      </c>
      <c r="AZ30" s="41">
        <v>18</v>
      </c>
      <c r="BA30" s="41">
        <f t="shared" si="17"/>
        <v>69582.391875000001</v>
      </c>
      <c r="BB30" s="41">
        <f t="shared" si="18"/>
        <v>69582.391875000001</v>
      </c>
      <c r="BC30" s="40">
        <v>1</v>
      </c>
      <c r="BD30" s="39">
        <v>4313</v>
      </c>
      <c r="BE30" s="41">
        <f t="shared" si="19"/>
        <v>23194.130625000005</v>
      </c>
      <c r="BF30" s="41">
        <f t="shared" si="20"/>
        <v>221466.00062499999</v>
      </c>
      <c r="BG30" s="49">
        <f t="shared" si="21"/>
        <v>407019.04562500003</v>
      </c>
      <c r="BH30" s="41">
        <f t="shared" si="22"/>
        <v>362004.14106250001</v>
      </c>
      <c r="BI30" s="41">
        <f t="shared" si="23"/>
        <v>19910.227758437501</v>
      </c>
      <c r="BJ30" s="41">
        <f t="shared" si="24"/>
        <v>14480.1656425</v>
      </c>
      <c r="BK30" s="41">
        <f t="shared" si="25"/>
        <v>12210.571368750001</v>
      </c>
      <c r="BL30" s="41">
        <f t="shared" si="26"/>
        <v>231941.30625000002</v>
      </c>
    </row>
    <row r="31" spans="1:64" ht="38.25" customHeight="1" x14ac:dyDescent="0.25">
      <c r="A31" s="14">
        <v>14</v>
      </c>
      <c r="B31" s="9" t="s">
        <v>140</v>
      </c>
      <c r="C31" s="31" t="s">
        <v>69</v>
      </c>
      <c r="D31" s="11" t="s">
        <v>141</v>
      </c>
      <c r="E31" s="28" t="s">
        <v>156</v>
      </c>
      <c r="F31" s="11" t="s">
        <v>69</v>
      </c>
      <c r="G31" s="11"/>
      <c r="H31" s="11"/>
      <c r="I31" s="11" t="s">
        <v>48</v>
      </c>
      <c r="J31" s="6">
        <v>3.36</v>
      </c>
      <c r="K31" s="39">
        <f t="shared" si="0"/>
        <v>59461.919999999998</v>
      </c>
      <c r="L31" s="39">
        <f t="shared" si="1"/>
        <v>118923.84</v>
      </c>
      <c r="M31" s="41">
        <v>15</v>
      </c>
      <c r="N31" s="41">
        <v>12</v>
      </c>
      <c r="O31" s="41">
        <v>3</v>
      </c>
      <c r="P31" s="41"/>
      <c r="Q31" s="42">
        <f t="shared" si="2"/>
        <v>89192.88</v>
      </c>
      <c r="R31" s="42">
        <f t="shared" si="3"/>
        <v>22298.22</v>
      </c>
      <c r="S31" s="42">
        <f t="shared" si="4"/>
        <v>0</v>
      </c>
      <c r="T31" s="41">
        <f t="shared" si="5"/>
        <v>111491.1</v>
      </c>
      <c r="U31" s="41">
        <f t="shared" si="6"/>
        <v>27872.775000000001</v>
      </c>
      <c r="V31" s="41"/>
      <c r="W31" s="41"/>
      <c r="X31" s="41"/>
      <c r="Y31" s="41"/>
      <c r="Z31" s="41"/>
      <c r="AA31" s="41">
        <f>P31</f>
        <v>0</v>
      </c>
      <c r="AB31" s="39">
        <f t="shared" si="7"/>
        <v>0</v>
      </c>
      <c r="AC31" s="39">
        <f t="shared" si="8"/>
        <v>0</v>
      </c>
      <c r="AD31" s="39">
        <f t="shared" si="9"/>
        <v>0</v>
      </c>
      <c r="AE31" s="39">
        <f t="shared" si="10"/>
        <v>0</v>
      </c>
      <c r="AF31" s="39">
        <f t="shared" si="11"/>
        <v>0</v>
      </c>
      <c r="AG31" s="39">
        <f t="shared" si="12"/>
        <v>0</v>
      </c>
      <c r="AH31" s="41">
        <f t="shared" si="13"/>
        <v>0</v>
      </c>
      <c r="AI31" s="41">
        <f t="shared" si="14"/>
        <v>41809.162499999999</v>
      </c>
      <c r="AJ31" s="40">
        <v>17697</v>
      </c>
      <c r="AK31" s="39">
        <v>0</v>
      </c>
      <c r="AL31" s="40"/>
      <c r="AM31" s="39"/>
      <c r="AN31" s="41"/>
      <c r="AO31" s="41"/>
      <c r="AP31" s="40"/>
      <c r="AQ31" s="41"/>
      <c r="AR31" s="41"/>
      <c r="AS31" s="41"/>
      <c r="AT31" s="41"/>
      <c r="AU31" s="41"/>
      <c r="AV31" s="41"/>
      <c r="AW31" s="41">
        <f t="shared" si="15"/>
        <v>0</v>
      </c>
      <c r="AX31" s="41"/>
      <c r="AY31" s="41">
        <f t="shared" si="16"/>
        <v>0</v>
      </c>
      <c r="AZ31" s="41"/>
      <c r="BA31" s="41">
        <f t="shared" si="17"/>
        <v>0</v>
      </c>
      <c r="BB31" s="41">
        <f t="shared" si="18"/>
        <v>0</v>
      </c>
      <c r="BC31" s="40">
        <v>1</v>
      </c>
      <c r="BD31" s="39">
        <v>4313</v>
      </c>
      <c r="BE31" s="41">
        <f t="shared" si="19"/>
        <v>13936.387500000001</v>
      </c>
      <c r="BF31" s="41">
        <f t="shared" si="20"/>
        <v>105628.325</v>
      </c>
      <c r="BG31" s="49">
        <f t="shared" si="21"/>
        <v>217119.42499999999</v>
      </c>
      <c r="BH31" s="41">
        <f t="shared" si="22"/>
        <v>191094.48249999998</v>
      </c>
      <c r="BI31" s="41">
        <f t="shared" si="23"/>
        <v>10510.1965375</v>
      </c>
      <c r="BJ31" s="41">
        <f t="shared" si="24"/>
        <v>7643.7792999999992</v>
      </c>
      <c r="BK31" s="41">
        <f t="shared" si="25"/>
        <v>6513.5827499999996</v>
      </c>
      <c r="BL31" s="41">
        <f t="shared" si="26"/>
        <v>139363.875</v>
      </c>
    </row>
    <row r="32" spans="1:64" ht="21" customHeight="1" x14ac:dyDescent="0.25">
      <c r="A32" s="78">
        <v>15</v>
      </c>
      <c r="B32" s="124" t="s">
        <v>54</v>
      </c>
      <c r="C32" s="31" t="s">
        <v>138</v>
      </c>
      <c r="D32" s="11" t="s">
        <v>99</v>
      </c>
      <c r="E32" s="28">
        <v>10</v>
      </c>
      <c r="F32" s="11" t="s">
        <v>139</v>
      </c>
      <c r="G32" s="11"/>
      <c r="H32" s="11"/>
      <c r="I32" s="11" t="s">
        <v>48</v>
      </c>
      <c r="J32" s="6">
        <v>4.38</v>
      </c>
      <c r="K32" s="39">
        <f t="shared" si="0"/>
        <v>77512.86</v>
      </c>
      <c r="L32" s="39">
        <v>124940.81999999999</v>
      </c>
      <c r="M32" s="41">
        <f>O32</f>
        <v>5</v>
      </c>
      <c r="N32" s="41"/>
      <c r="O32" s="41">
        <v>5</v>
      </c>
      <c r="P32" s="41">
        <v>1</v>
      </c>
      <c r="Q32" s="42"/>
      <c r="R32" s="42">
        <f>L32/16*O32</f>
        <v>39044.006249999999</v>
      </c>
      <c r="S32" s="42">
        <v>31235.204999999998</v>
      </c>
      <c r="T32" s="41">
        <v>93705.614999999991</v>
      </c>
      <c r="U32" s="41">
        <v>23426.403749999998</v>
      </c>
      <c r="V32" s="41"/>
      <c r="W32" s="41"/>
      <c r="X32" s="41"/>
      <c r="Y32" s="41"/>
      <c r="Z32" s="41"/>
      <c r="AA32" s="41"/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41">
        <v>0</v>
      </c>
      <c r="AI32" s="41">
        <v>35139.605624999997</v>
      </c>
      <c r="AJ32" s="40"/>
      <c r="AK32" s="39">
        <v>5309</v>
      </c>
      <c r="AL32" s="40"/>
      <c r="AM32" s="39"/>
      <c r="AN32" s="41"/>
      <c r="AO32" s="41"/>
      <c r="AP32" s="40"/>
      <c r="AQ32" s="41"/>
      <c r="AR32" s="41"/>
      <c r="AS32" s="41"/>
      <c r="AT32" s="41"/>
      <c r="AU32" s="41"/>
      <c r="AV32" s="41"/>
      <c r="AW32" s="41">
        <v>0</v>
      </c>
      <c r="AX32" s="41"/>
      <c r="AY32" s="41">
        <v>0</v>
      </c>
      <c r="AZ32" s="41"/>
      <c r="BA32" s="41">
        <v>0</v>
      </c>
      <c r="BB32" s="41">
        <v>0</v>
      </c>
      <c r="BC32" s="40"/>
      <c r="BD32" s="39"/>
      <c r="BE32" s="41">
        <v>11713.201874999999</v>
      </c>
      <c r="BF32" s="41">
        <v>75588.211249999993</v>
      </c>
      <c r="BG32" s="49">
        <v>169293.82624999998</v>
      </c>
      <c r="BH32" s="41">
        <v>152364.44362499999</v>
      </c>
      <c r="BI32" s="41">
        <v>8380.0443993749996</v>
      </c>
      <c r="BJ32" s="41">
        <v>6094.5777449999996</v>
      </c>
      <c r="BK32" s="41">
        <v>5078.8147874999995</v>
      </c>
      <c r="BL32" s="41">
        <v>117132.01874999999</v>
      </c>
    </row>
    <row r="33" spans="1:65" ht="24.75" x14ac:dyDescent="0.25">
      <c r="A33" s="79"/>
      <c r="B33" s="125"/>
      <c r="C33" s="31" t="s">
        <v>77</v>
      </c>
      <c r="D33" s="11" t="s">
        <v>99</v>
      </c>
      <c r="E33" s="77">
        <v>10</v>
      </c>
      <c r="F33" s="11" t="s">
        <v>77</v>
      </c>
      <c r="G33" s="11"/>
      <c r="H33" s="36"/>
      <c r="I33" s="11" t="s">
        <v>48</v>
      </c>
      <c r="J33" s="6">
        <v>4.38</v>
      </c>
      <c r="K33" s="39">
        <f t="shared" si="0"/>
        <v>77512.86</v>
      </c>
      <c r="L33" s="39">
        <f t="shared" si="1"/>
        <v>155025.72</v>
      </c>
      <c r="M33" s="41">
        <f t="shared" si="27"/>
        <v>10</v>
      </c>
      <c r="N33" s="41">
        <v>3</v>
      </c>
      <c r="O33" s="41">
        <v>5</v>
      </c>
      <c r="P33" s="41">
        <v>2</v>
      </c>
      <c r="Q33" s="42">
        <f t="shared" si="2"/>
        <v>29067.322500000002</v>
      </c>
      <c r="R33" s="42">
        <f t="shared" si="3"/>
        <v>48445.537499999999</v>
      </c>
      <c r="S33" s="42">
        <f t="shared" si="4"/>
        <v>19378.215</v>
      </c>
      <c r="T33" s="41">
        <f t="shared" si="5"/>
        <v>96891.074999999997</v>
      </c>
      <c r="U33" s="41">
        <f t="shared" si="6"/>
        <v>24222.768749999999</v>
      </c>
      <c r="V33" s="41"/>
      <c r="W33" s="41"/>
      <c r="X33" s="41"/>
      <c r="Y33" s="41"/>
      <c r="Z33" s="41"/>
      <c r="AA33" s="41"/>
      <c r="AB33" s="39">
        <f t="shared" si="7"/>
        <v>0</v>
      </c>
      <c r="AC33" s="39">
        <f t="shared" si="8"/>
        <v>0</v>
      </c>
      <c r="AD33" s="39">
        <f t="shared" si="9"/>
        <v>0</v>
      </c>
      <c r="AE33" s="39">
        <f t="shared" si="10"/>
        <v>0</v>
      </c>
      <c r="AF33" s="39">
        <f t="shared" si="11"/>
        <v>0</v>
      </c>
      <c r="AG33" s="39">
        <f t="shared" si="12"/>
        <v>0</v>
      </c>
      <c r="AH33" s="41">
        <f t="shared" si="13"/>
        <v>0</v>
      </c>
      <c r="AI33" s="41">
        <f t="shared" si="14"/>
        <v>36334.153124999997</v>
      </c>
      <c r="AJ33" s="40"/>
      <c r="AK33" s="39">
        <v>5309</v>
      </c>
      <c r="AL33" s="40"/>
      <c r="AM33" s="39"/>
      <c r="AN33" s="41"/>
      <c r="AO33" s="41"/>
      <c r="AP33" s="40"/>
      <c r="AQ33" s="41"/>
      <c r="AR33" s="41"/>
      <c r="AS33" s="41"/>
      <c r="AT33" s="41"/>
      <c r="AU33" s="41"/>
      <c r="AV33" s="41"/>
      <c r="AW33" s="41">
        <f t="shared" si="15"/>
        <v>0</v>
      </c>
      <c r="AX33" s="41"/>
      <c r="AY33" s="41">
        <f t="shared" si="16"/>
        <v>0</v>
      </c>
      <c r="AZ33" s="41"/>
      <c r="BA33" s="41">
        <f t="shared" si="17"/>
        <v>0</v>
      </c>
      <c r="BB33" s="41">
        <f t="shared" si="18"/>
        <v>0</v>
      </c>
      <c r="BC33" s="40"/>
      <c r="BD33" s="39"/>
      <c r="BE33" s="41">
        <f t="shared" si="19"/>
        <v>12111.384375000001</v>
      </c>
      <c r="BF33" s="41">
        <f t="shared" si="20"/>
        <v>77977.306249999994</v>
      </c>
      <c r="BG33" s="49">
        <f t="shared" si="21"/>
        <v>174868.38124999998</v>
      </c>
      <c r="BH33" s="41">
        <f t="shared" si="22"/>
        <v>157381.54312499997</v>
      </c>
      <c r="BI33" s="41">
        <f t="shared" si="23"/>
        <v>8655.9848718749981</v>
      </c>
      <c r="BJ33" s="41">
        <f t="shared" si="24"/>
        <v>6295.2617249999985</v>
      </c>
      <c r="BK33" s="41">
        <f t="shared" si="25"/>
        <v>5246.0514374999993</v>
      </c>
      <c r="BL33" s="41">
        <f t="shared" si="26"/>
        <v>121113.84375</v>
      </c>
    </row>
    <row r="34" spans="1:65" ht="26.25" customHeight="1" x14ac:dyDescent="0.25">
      <c r="A34" s="14">
        <v>16</v>
      </c>
      <c r="B34" s="9" t="s">
        <v>65</v>
      </c>
      <c r="C34" s="31" t="s">
        <v>119</v>
      </c>
      <c r="D34" s="11" t="s">
        <v>100</v>
      </c>
      <c r="E34" s="6">
        <v>38.03</v>
      </c>
      <c r="F34" s="11" t="s">
        <v>119</v>
      </c>
      <c r="G34" s="11"/>
      <c r="H34" s="37"/>
      <c r="I34" s="11" t="s">
        <v>46</v>
      </c>
      <c r="J34" s="6">
        <v>5.2</v>
      </c>
      <c r="K34" s="39">
        <f t="shared" si="0"/>
        <v>92024.400000000009</v>
      </c>
      <c r="L34" s="39">
        <f t="shared" si="1"/>
        <v>184048.80000000002</v>
      </c>
      <c r="M34" s="41">
        <f t="shared" si="27"/>
        <v>26</v>
      </c>
      <c r="N34" s="41"/>
      <c r="O34" s="41">
        <v>21</v>
      </c>
      <c r="P34" s="41">
        <v>5</v>
      </c>
      <c r="Q34" s="42">
        <f t="shared" si="2"/>
        <v>0</v>
      </c>
      <c r="R34" s="42">
        <f t="shared" si="3"/>
        <v>241564.05000000002</v>
      </c>
      <c r="S34" s="42">
        <f t="shared" si="4"/>
        <v>57515.250000000007</v>
      </c>
      <c r="T34" s="41">
        <f t="shared" si="5"/>
        <v>299079.30000000005</v>
      </c>
      <c r="U34" s="41">
        <f t="shared" si="6"/>
        <v>74769.825000000012</v>
      </c>
      <c r="V34" s="41"/>
      <c r="W34" s="41"/>
      <c r="X34" s="41">
        <v>21</v>
      </c>
      <c r="Y34" s="41"/>
      <c r="Z34" s="41">
        <v>5</v>
      </c>
      <c r="AA34" s="41"/>
      <c r="AB34" s="39">
        <f t="shared" si="7"/>
        <v>0</v>
      </c>
      <c r="AC34" s="39">
        <f t="shared" si="8"/>
        <v>0</v>
      </c>
      <c r="AD34" s="39">
        <f t="shared" si="9"/>
        <v>4645.4625000000005</v>
      </c>
      <c r="AE34" s="39">
        <f t="shared" si="10"/>
        <v>0</v>
      </c>
      <c r="AF34" s="39">
        <f t="shared" si="11"/>
        <v>1106.0625</v>
      </c>
      <c r="AG34" s="39">
        <f t="shared" si="12"/>
        <v>0</v>
      </c>
      <c r="AH34" s="41">
        <f t="shared" si="13"/>
        <v>5751.5250000000005</v>
      </c>
      <c r="AI34" s="41">
        <f t="shared" si="14"/>
        <v>112154.73750000002</v>
      </c>
      <c r="AJ34" s="40"/>
      <c r="AK34" s="39"/>
      <c r="AL34" s="40"/>
      <c r="AM34" s="39"/>
      <c r="AN34" s="41"/>
      <c r="AO34" s="41"/>
      <c r="AP34" s="40"/>
      <c r="AQ34" s="41"/>
      <c r="AR34" s="41"/>
      <c r="AS34" s="41"/>
      <c r="AT34" s="41"/>
      <c r="AU34" s="41"/>
      <c r="AV34" s="41"/>
      <c r="AW34" s="41">
        <f t="shared" si="15"/>
        <v>0</v>
      </c>
      <c r="AX34" s="41"/>
      <c r="AY34" s="41">
        <f t="shared" si="16"/>
        <v>0</v>
      </c>
      <c r="AZ34" s="41"/>
      <c r="BA34" s="41">
        <f t="shared" si="17"/>
        <v>0</v>
      </c>
      <c r="BB34" s="41">
        <f t="shared" si="18"/>
        <v>0</v>
      </c>
      <c r="BC34" s="40">
        <v>1</v>
      </c>
      <c r="BD34" s="39">
        <v>4313</v>
      </c>
      <c r="BE34" s="41">
        <f t="shared" si="19"/>
        <v>37384.912500000006</v>
      </c>
      <c r="BF34" s="41">
        <f t="shared" si="20"/>
        <v>234374.00000000003</v>
      </c>
      <c r="BG34" s="49">
        <f t="shared" si="21"/>
        <v>533453.30000000005</v>
      </c>
      <c r="BH34" s="41">
        <f t="shared" si="22"/>
        <v>475794.97000000003</v>
      </c>
      <c r="BI34" s="41">
        <f t="shared" si="23"/>
        <v>26168.72335</v>
      </c>
      <c r="BJ34" s="41">
        <f t="shared" si="24"/>
        <v>19031.7988</v>
      </c>
      <c r="BK34" s="41">
        <f t="shared" si="25"/>
        <v>16003.599</v>
      </c>
      <c r="BL34" s="41">
        <f t="shared" si="26"/>
        <v>373849.12500000006</v>
      </c>
    </row>
    <row r="35" spans="1:65" ht="26.25" customHeight="1" x14ac:dyDescent="0.25">
      <c r="A35" s="14">
        <v>17</v>
      </c>
      <c r="B35" s="9" t="s">
        <v>143</v>
      </c>
      <c r="C35" s="31" t="s">
        <v>68</v>
      </c>
      <c r="D35" s="11" t="s">
        <v>146</v>
      </c>
      <c r="E35" s="28">
        <v>11</v>
      </c>
      <c r="F35" s="11" t="s">
        <v>125</v>
      </c>
      <c r="G35" s="11"/>
      <c r="H35" s="36" t="s">
        <v>145</v>
      </c>
      <c r="I35" s="11" t="s">
        <v>48</v>
      </c>
      <c r="J35" s="6">
        <v>4.1399999999999997</v>
      </c>
      <c r="K35" s="39">
        <f t="shared" si="0"/>
        <v>73265.579999999987</v>
      </c>
      <c r="L35" s="39">
        <f t="shared" si="1"/>
        <v>146531.15999999997</v>
      </c>
      <c r="M35" s="41">
        <v>16</v>
      </c>
      <c r="N35" s="41">
        <v>16</v>
      </c>
      <c r="O35" s="41"/>
      <c r="P35" s="41"/>
      <c r="Q35" s="42">
        <f t="shared" si="2"/>
        <v>146531.15999999997</v>
      </c>
      <c r="R35" s="42">
        <f t="shared" si="3"/>
        <v>0</v>
      </c>
      <c r="S35" s="42">
        <f t="shared" si="4"/>
        <v>0</v>
      </c>
      <c r="T35" s="41">
        <f t="shared" si="5"/>
        <v>146531.15999999997</v>
      </c>
      <c r="U35" s="41">
        <f t="shared" si="6"/>
        <v>36632.789999999994</v>
      </c>
      <c r="V35" s="41"/>
      <c r="W35" s="41"/>
      <c r="X35" s="41">
        <f>O35</f>
        <v>0</v>
      </c>
      <c r="Y35" s="41"/>
      <c r="Z35" s="41"/>
      <c r="AA35" s="41">
        <f>P35</f>
        <v>0</v>
      </c>
      <c r="AB35" s="39">
        <f t="shared" si="7"/>
        <v>0</v>
      </c>
      <c r="AC35" s="39">
        <f t="shared" si="8"/>
        <v>0</v>
      </c>
      <c r="AD35" s="39">
        <f t="shared" si="9"/>
        <v>0</v>
      </c>
      <c r="AE35" s="39">
        <f t="shared" si="10"/>
        <v>0</v>
      </c>
      <c r="AF35" s="39">
        <f t="shared" si="11"/>
        <v>0</v>
      </c>
      <c r="AG35" s="39">
        <f t="shared" si="12"/>
        <v>0</v>
      </c>
      <c r="AH35" s="41">
        <f t="shared" si="13"/>
        <v>0</v>
      </c>
      <c r="AI35" s="41">
        <f t="shared" si="14"/>
        <v>54949.184999999983</v>
      </c>
      <c r="AJ35" s="40">
        <v>17697</v>
      </c>
      <c r="AK35" s="39"/>
      <c r="AL35" s="40"/>
      <c r="AM35" s="39"/>
      <c r="AN35" s="41"/>
      <c r="AO35" s="41"/>
      <c r="AP35" s="40"/>
      <c r="AQ35" s="41"/>
      <c r="AR35" s="41"/>
      <c r="AS35" s="41"/>
      <c r="AT35" s="41"/>
      <c r="AU35" s="41"/>
      <c r="AV35" s="41"/>
      <c r="AW35" s="41">
        <f t="shared" si="15"/>
        <v>0</v>
      </c>
      <c r="AX35" s="41"/>
      <c r="AY35" s="41">
        <f t="shared" si="16"/>
        <v>0</v>
      </c>
      <c r="AZ35" s="41"/>
      <c r="BA35" s="41">
        <f t="shared" si="17"/>
        <v>0</v>
      </c>
      <c r="BB35" s="41">
        <f t="shared" si="18"/>
        <v>0</v>
      </c>
      <c r="BC35" s="40">
        <v>1</v>
      </c>
      <c r="BD35" s="39">
        <v>4313</v>
      </c>
      <c r="BE35" s="41">
        <f t="shared" si="19"/>
        <v>18316.394999999997</v>
      </c>
      <c r="BF35" s="41">
        <f t="shared" si="20"/>
        <v>131908.36999999997</v>
      </c>
      <c r="BG35" s="49">
        <f t="shared" si="21"/>
        <v>278439.52999999991</v>
      </c>
      <c r="BH35" s="41">
        <f t="shared" si="22"/>
        <v>246282.57699999993</v>
      </c>
      <c r="BI35" s="41">
        <f t="shared" si="23"/>
        <v>13545.541734999997</v>
      </c>
      <c r="BJ35" s="41">
        <f t="shared" si="24"/>
        <v>9851.3030799999979</v>
      </c>
      <c r="BK35" s="41">
        <f t="shared" si="25"/>
        <v>8353.1858999999968</v>
      </c>
      <c r="BL35" s="41">
        <f t="shared" si="26"/>
        <v>183163.94999999995</v>
      </c>
    </row>
    <row r="36" spans="1:65" ht="21" customHeight="1" x14ac:dyDescent="0.25">
      <c r="A36" s="14">
        <v>18</v>
      </c>
      <c r="B36" s="9" t="s">
        <v>120</v>
      </c>
      <c r="C36" s="31" t="s">
        <v>53</v>
      </c>
      <c r="D36" s="11" t="s">
        <v>147</v>
      </c>
      <c r="E36" s="28">
        <v>2</v>
      </c>
      <c r="F36" s="11" t="s">
        <v>53</v>
      </c>
      <c r="G36" s="11"/>
      <c r="H36" s="36"/>
      <c r="I36" s="11" t="s">
        <v>47</v>
      </c>
      <c r="J36" s="6">
        <v>3.36</v>
      </c>
      <c r="K36" s="39">
        <f t="shared" si="0"/>
        <v>59461.919999999998</v>
      </c>
      <c r="L36" s="39">
        <f t="shared" si="1"/>
        <v>118923.84</v>
      </c>
      <c r="M36" s="41">
        <f t="shared" si="27"/>
        <v>14</v>
      </c>
      <c r="N36" s="41">
        <v>12</v>
      </c>
      <c r="O36" s="41"/>
      <c r="P36" s="41">
        <v>2</v>
      </c>
      <c r="Q36" s="42">
        <f t="shared" si="2"/>
        <v>89192.88</v>
      </c>
      <c r="R36" s="42">
        <f t="shared" si="3"/>
        <v>0</v>
      </c>
      <c r="S36" s="42">
        <f t="shared" si="4"/>
        <v>14865.48</v>
      </c>
      <c r="T36" s="41">
        <f t="shared" si="5"/>
        <v>104058.36</v>
      </c>
      <c r="U36" s="41">
        <f t="shared" si="6"/>
        <v>26014.59</v>
      </c>
      <c r="V36" s="41"/>
      <c r="W36" s="41"/>
      <c r="X36" s="41">
        <f>O36</f>
        <v>0</v>
      </c>
      <c r="Y36" s="41"/>
      <c r="Z36" s="41"/>
      <c r="AA36" s="41"/>
      <c r="AB36" s="39">
        <f t="shared" si="7"/>
        <v>0</v>
      </c>
      <c r="AC36" s="39">
        <f t="shared" si="8"/>
        <v>0</v>
      </c>
      <c r="AD36" s="39">
        <f t="shared" si="9"/>
        <v>0</v>
      </c>
      <c r="AE36" s="39">
        <f t="shared" si="10"/>
        <v>0</v>
      </c>
      <c r="AF36" s="39">
        <f t="shared" si="11"/>
        <v>0</v>
      </c>
      <c r="AG36" s="39">
        <f t="shared" si="12"/>
        <v>0</v>
      </c>
      <c r="AH36" s="41">
        <f t="shared" si="13"/>
        <v>0</v>
      </c>
      <c r="AI36" s="41">
        <f t="shared" si="14"/>
        <v>39021.884999999995</v>
      </c>
      <c r="AJ36" s="40"/>
      <c r="AK36" s="39"/>
      <c r="AL36" s="40"/>
      <c r="AM36" s="39"/>
      <c r="AN36" s="41"/>
      <c r="AO36" s="41"/>
      <c r="AP36" s="40"/>
      <c r="AQ36" s="41"/>
      <c r="AR36" s="41"/>
      <c r="AS36" s="41"/>
      <c r="AT36" s="41"/>
      <c r="AU36" s="41"/>
      <c r="AV36" s="41"/>
      <c r="AW36" s="41">
        <f t="shared" si="15"/>
        <v>0</v>
      </c>
      <c r="AX36" s="41"/>
      <c r="AY36" s="41">
        <f t="shared" si="16"/>
        <v>0</v>
      </c>
      <c r="AZ36" s="41"/>
      <c r="BA36" s="41">
        <f t="shared" si="17"/>
        <v>0</v>
      </c>
      <c r="BB36" s="41">
        <f t="shared" si="18"/>
        <v>0</v>
      </c>
      <c r="BC36" s="40">
        <v>1</v>
      </c>
      <c r="BD36" s="39">
        <v>4313</v>
      </c>
      <c r="BE36" s="41">
        <f t="shared" si="19"/>
        <v>13007.295</v>
      </c>
      <c r="BF36" s="41">
        <f t="shared" si="20"/>
        <v>82356.76999999999</v>
      </c>
      <c r="BG36" s="49">
        <f t="shared" si="21"/>
        <v>186415.13</v>
      </c>
      <c r="BH36" s="41">
        <f t="shared" si="22"/>
        <v>163460.617</v>
      </c>
      <c r="BI36" s="41">
        <f t="shared" si="23"/>
        <v>8990.3339350000006</v>
      </c>
      <c r="BJ36" s="41">
        <f t="shared" si="24"/>
        <v>6538.4246800000001</v>
      </c>
      <c r="BK36" s="41">
        <f t="shared" si="25"/>
        <v>5592.4538999999995</v>
      </c>
      <c r="BL36" s="41">
        <f t="shared" si="26"/>
        <v>130072.95</v>
      </c>
    </row>
    <row r="37" spans="1:65" ht="21" customHeight="1" x14ac:dyDescent="0.25">
      <c r="A37" s="14">
        <v>19</v>
      </c>
      <c r="B37" s="9" t="s">
        <v>131</v>
      </c>
      <c r="C37" s="31" t="s">
        <v>70</v>
      </c>
      <c r="D37" s="11" t="s">
        <v>154</v>
      </c>
      <c r="E37" s="28">
        <v>1</v>
      </c>
      <c r="F37" s="11" t="s">
        <v>70</v>
      </c>
      <c r="G37" s="11"/>
      <c r="H37" s="36"/>
      <c r="I37" s="11" t="s">
        <v>48</v>
      </c>
      <c r="J37" s="6">
        <v>4.0999999999999996</v>
      </c>
      <c r="K37" s="39">
        <f t="shared" si="0"/>
        <v>72557.7</v>
      </c>
      <c r="L37" s="39">
        <f t="shared" si="1"/>
        <v>145115.4</v>
      </c>
      <c r="M37" s="57">
        <f t="shared" si="27"/>
        <v>9</v>
      </c>
      <c r="N37" s="63"/>
      <c r="O37" s="63">
        <v>3</v>
      </c>
      <c r="P37" s="63">
        <v>6</v>
      </c>
      <c r="Q37" s="59">
        <f t="shared" si="2"/>
        <v>0</v>
      </c>
      <c r="R37" s="59">
        <f t="shared" si="3"/>
        <v>27209.137499999997</v>
      </c>
      <c r="S37" s="59">
        <f t="shared" si="4"/>
        <v>54418.274999999994</v>
      </c>
      <c r="T37" s="58">
        <f t="shared" si="5"/>
        <v>81627.412499999991</v>
      </c>
      <c r="U37" s="58">
        <f t="shared" si="6"/>
        <v>20406.853124999998</v>
      </c>
      <c r="V37" s="41"/>
      <c r="W37" s="41"/>
      <c r="X37" s="41">
        <v>3</v>
      </c>
      <c r="Y37" s="41"/>
      <c r="Z37" s="41">
        <v>6</v>
      </c>
      <c r="AA37" s="41"/>
      <c r="AB37" s="39">
        <f t="shared" si="7"/>
        <v>0</v>
      </c>
      <c r="AC37" s="39">
        <f t="shared" si="8"/>
        <v>0</v>
      </c>
      <c r="AD37" s="39">
        <f t="shared" si="9"/>
        <v>663.63750000000005</v>
      </c>
      <c r="AE37" s="39">
        <f t="shared" si="10"/>
        <v>0</v>
      </c>
      <c r="AF37" s="39">
        <f t="shared" si="11"/>
        <v>1327.2750000000001</v>
      </c>
      <c r="AG37" s="39">
        <f t="shared" si="12"/>
        <v>0</v>
      </c>
      <c r="AH37" s="41">
        <f t="shared" si="13"/>
        <v>1990.9125000000001</v>
      </c>
      <c r="AI37" s="41">
        <f t="shared" si="14"/>
        <v>30610.279687499995</v>
      </c>
      <c r="AJ37" s="40"/>
      <c r="AK37" s="39">
        <v>5309</v>
      </c>
      <c r="AL37" s="40"/>
      <c r="AM37" s="39"/>
      <c r="AN37" s="41"/>
      <c r="AO37" s="41"/>
      <c r="AP37" s="40"/>
      <c r="AQ37" s="41"/>
      <c r="AR37" s="41"/>
      <c r="AS37" s="69">
        <v>34500</v>
      </c>
      <c r="AT37" s="41"/>
      <c r="AU37" s="41"/>
      <c r="AV37" s="41"/>
      <c r="AW37" s="41">
        <f t="shared" si="15"/>
        <v>0</v>
      </c>
      <c r="AX37" s="41"/>
      <c r="AY37" s="41">
        <f t="shared" si="16"/>
        <v>0</v>
      </c>
      <c r="AZ37" s="41"/>
      <c r="BA37" s="41">
        <f t="shared" si="17"/>
        <v>0</v>
      </c>
      <c r="BB37" s="41">
        <f t="shared" si="18"/>
        <v>0</v>
      </c>
      <c r="BC37" s="40">
        <v>1</v>
      </c>
      <c r="BD37" s="39">
        <v>4313</v>
      </c>
      <c r="BE37" s="41">
        <f t="shared" si="19"/>
        <v>10203.426562499999</v>
      </c>
      <c r="BF37" s="41">
        <f t="shared" si="20"/>
        <v>107333.47187499999</v>
      </c>
      <c r="BG37" s="49">
        <f t="shared" si="21"/>
        <v>188960.88437499997</v>
      </c>
      <c r="BH37" s="41">
        <f t="shared" si="22"/>
        <v>165751.79593749996</v>
      </c>
      <c r="BI37" s="41">
        <f t="shared" si="23"/>
        <v>9116.3487765624977</v>
      </c>
      <c r="BJ37" s="41">
        <f t="shared" si="24"/>
        <v>6630.0718374999988</v>
      </c>
      <c r="BK37" s="41">
        <f t="shared" si="25"/>
        <v>5668.8265312499989</v>
      </c>
      <c r="BL37" s="41">
        <f t="shared" si="26"/>
        <v>102034.26562499999</v>
      </c>
    </row>
    <row r="38" spans="1:65" ht="21" customHeight="1" x14ac:dyDescent="0.25">
      <c r="A38" s="14">
        <v>20</v>
      </c>
      <c r="B38" s="9" t="s">
        <v>133</v>
      </c>
      <c r="C38" s="31" t="s">
        <v>134</v>
      </c>
      <c r="D38" s="11" t="s">
        <v>135</v>
      </c>
      <c r="E38" s="28">
        <v>6</v>
      </c>
      <c r="F38" s="31" t="s">
        <v>134</v>
      </c>
      <c r="G38" s="11"/>
      <c r="H38" s="36"/>
      <c r="I38" s="11" t="s">
        <v>47</v>
      </c>
      <c r="J38" s="6">
        <v>3.32</v>
      </c>
      <c r="K38" s="39">
        <f t="shared" si="0"/>
        <v>58754.039999999994</v>
      </c>
      <c r="L38" s="39">
        <f t="shared" si="1"/>
        <v>117508.07999999999</v>
      </c>
      <c r="M38" s="41">
        <f t="shared" si="27"/>
        <v>8</v>
      </c>
      <c r="N38" s="41"/>
      <c r="O38" s="41">
        <v>5</v>
      </c>
      <c r="P38" s="41">
        <v>3</v>
      </c>
      <c r="Q38" s="42">
        <f t="shared" si="2"/>
        <v>0</v>
      </c>
      <c r="R38" s="42">
        <f t="shared" si="3"/>
        <v>36721.274999999994</v>
      </c>
      <c r="S38" s="42">
        <f t="shared" si="4"/>
        <v>22032.764999999999</v>
      </c>
      <c r="T38" s="41">
        <f t="shared" si="5"/>
        <v>58754.039999999994</v>
      </c>
      <c r="U38" s="41">
        <f t="shared" si="6"/>
        <v>14688.509999999998</v>
      </c>
      <c r="V38" s="41"/>
      <c r="W38" s="41"/>
      <c r="X38" s="41">
        <v>5</v>
      </c>
      <c r="Y38" s="41"/>
      <c r="Z38" s="41">
        <v>3</v>
      </c>
      <c r="AA38" s="41"/>
      <c r="AB38" s="39">
        <f t="shared" si="7"/>
        <v>0</v>
      </c>
      <c r="AC38" s="39">
        <f t="shared" si="8"/>
        <v>0</v>
      </c>
      <c r="AD38" s="39">
        <f t="shared" si="9"/>
        <v>1106.0625</v>
      </c>
      <c r="AE38" s="39">
        <f t="shared" si="10"/>
        <v>0</v>
      </c>
      <c r="AF38" s="39">
        <f t="shared" si="11"/>
        <v>663.63750000000005</v>
      </c>
      <c r="AG38" s="39">
        <f t="shared" si="12"/>
        <v>0</v>
      </c>
      <c r="AH38" s="41">
        <f t="shared" si="13"/>
        <v>1769.7</v>
      </c>
      <c r="AI38" s="41">
        <f t="shared" si="14"/>
        <v>22032.764999999996</v>
      </c>
      <c r="AJ38" s="40"/>
      <c r="AK38" s="39"/>
      <c r="AL38" s="40"/>
      <c r="AM38" s="39"/>
      <c r="AN38" s="41"/>
      <c r="AO38" s="41"/>
      <c r="AP38" s="40"/>
      <c r="AQ38" s="41"/>
      <c r="AR38" s="41"/>
      <c r="AS38" s="41"/>
      <c r="AT38" s="41"/>
      <c r="AU38" s="41"/>
      <c r="AV38" s="41"/>
      <c r="AW38" s="41">
        <f t="shared" si="15"/>
        <v>0</v>
      </c>
      <c r="AX38" s="41"/>
      <c r="AY38" s="41">
        <f t="shared" si="16"/>
        <v>0</v>
      </c>
      <c r="AZ38" s="41"/>
      <c r="BA38" s="41">
        <f t="shared" si="17"/>
        <v>0</v>
      </c>
      <c r="BB38" s="41">
        <f t="shared" si="18"/>
        <v>0</v>
      </c>
      <c r="BC38" s="40">
        <v>1</v>
      </c>
      <c r="BD38" s="39">
        <v>4313</v>
      </c>
      <c r="BE38" s="41">
        <f t="shared" si="19"/>
        <v>7344.2549999999992</v>
      </c>
      <c r="BF38" s="41">
        <f t="shared" si="20"/>
        <v>50148.229999999989</v>
      </c>
      <c r="BG38" s="49">
        <f t="shared" si="21"/>
        <v>108902.26999999999</v>
      </c>
      <c r="BH38" s="41">
        <f t="shared" si="22"/>
        <v>93699.042999999991</v>
      </c>
      <c r="BI38" s="41">
        <f t="shared" si="23"/>
        <v>5153.4473649999991</v>
      </c>
      <c r="BJ38" s="41">
        <f t="shared" si="24"/>
        <v>3747.9617199999998</v>
      </c>
      <c r="BK38" s="41">
        <f t="shared" si="25"/>
        <v>3267.0680999999995</v>
      </c>
      <c r="BL38" s="41">
        <f t="shared" si="26"/>
        <v>73442.549999999988</v>
      </c>
    </row>
    <row r="39" spans="1:65" x14ac:dyDescent="0.25">
      <c r="A39" s="7"/>
      <c r="B39" s="7" t="s">
        <v>11</v>
      </c>
      <c r="C39" s="7"/>
      <c r="D39" s="12"/>
      <c r="E39" s="7"/>
      <c r="F39" s="7"/>
      <c r="G39" s="7"/>
      <c r="H39" s="7"/>
      <c r="I39" s="7"/>
      <c r="J39" s="29"/>
      <c r="K39" s="29"/>
      <c r="L39" s="54">
        <f>SUM(L15:L38)</f>
        <v>3773354.34</v>
      </c>
      <c r="M39" s="43">
        <f>SUM(M15:M38)</f>
        <v>335.5</v>
      </c>
      <c r="N39" s="43">
        <f>SUM(N15:N38)</f>
        <v>107.5</v>
      </c>
      <c r="O39" s="43">
        <f>SUM(O15:O38)</f>
        <v>160</v>
      </c>
      <c r="P39" s="43">
        <f>SUM(P15:P38)</f>
        <v>69</v>
      </c>
      <c r="Q39" s="44">
        <f>SUM(Q15:Q38)</f>
        <v>1033250.405625</v>
      </c>
      <c r="R39" s="44">
        <f>SUM(R15:R38)</f>
        <v>1653076.77</v>
      </c>
      <c r="S39" s="44">
        <f>SUM(S15:S38)</f>
        <v>729094.27874999994</v>
      </c>
      <c r="T39" s="44">
        <f>SUM(T15:T38)</f>
        <v>3438847.8581249993</v>
      </c>
      <c r="U39" s="44">
        <f>SUM(U15:U38)</f>
        <v>859711.96453124983</v>
      </c>
      <c r="V39" s="44">
        <f>SUM(V15:V38)</f>
        <v>57.5</v>
      </c>
      <c r="W39" s="44">
        <f>SUM(W15:W38)</f>
        <v>9</v>
      </c>
      <c r="X39" s="44">
        <f>SUM(X15:X38)</f>
        <v>62</v>
      </c>
      <c r="Y39" s="44">
        <f>SUM(Y15:Y38)</f>
        <v>40</v>
      </c>
      <c r="Z39" s="44">
        <f>SUM(Z15:Z38)</f>
        <v>33</v>
      </c>
      <c r="AA39" s="44">
        <f>SUM(AA15:AA38)</f>
        <v>12</v>
      </c>
      <c r="AB39" s="44">
        <f>SUM(AB15:AB38)</f>
        <v>12719.718750000002</v>
      </c>
      <c r="AC39" s="44">
        <f>SUM(AC15:AC38)</f>
        <v>2488.640625</v>
      </c>
      <c r="AD39" s="44">
        <f>SUM(AD15:AD38)</f>
        <v>13715.175000000003</v>
      </c>
      <c r="AE39" s="44">
        <f>SUM(AE15:AE38)</f>
        <v>11060.625</v>
      </c>
      <c r="AF39" s="44">
        <f>SUM(AF15:AF38)</f>
        <v>7300.0124999999998</v>
      </c>
      <c r="AG39" s="44">
        <f>SUM(AG15:AG38)</f>
        <v>3318.1875</v>
      </c>
      <c r="AH39" s="44">
        <f>SUM(AH15:AH38)</f>
        <v>50602.359374999993</v>
      </c>
      <c r="AI39" s="44">
        <f>SUM(AI15:AI38)</f>
        <v>1289567.946796875</v>
      </c>
      <c r="AJ39" s="44">
        <f>SUM(AJ15:AJ36)</f>
        <v>53091</v>
      </c>
      <c r="AK39" s="44">
        <f>SUM(AK15:AK38)</f>
        <v>55744</v>
      </c>
      <c r="AL39" s="43">
        <f>SUM(AL15:AL36)</f>
        <v>0</v>
      </c>
      <c r="AM39" s="43">
        <f>SUM(AM15:AM36)</f>
        <v>0</v>
      </c>
      <c r="AN39" s="43">
        <f>SUM(AN15:AN36)</f>
        <v>0</v>
      </c>
      <c r="AO39" s="43">
        <f>SUM(AO15:AO36)</f>
        <v>0</v>
      </c>
      <c r="AP39" s="43">
        <f>SUM(AP15:AP36)</f>
        <v>0</v>
      </c>
      <c r="AQ39" s="43">
        <f>SUM(AQ15:AQ36)</f>
        <v>0</v>
      </c>
      <c r="AR39" s="43">
        <f>SUM(AR15:AR36)</f>
        <v>0</v>
      </c>
      <c r="AS39" s="43">
        <f>SUM(AS15:AS36)</f>
        <v>69000</v>
      </c>
      <c r="AT39" s="43">
        <f>SUM(AT15:AT36)</f>
        <v>0</v>
      </c>
      <c r="AU39" s="43">
        <f>SUM(AU15:AU36)</f>
        <v>0</v>
      </c>
      <c r="AV39" s="44">
        <f t="shared" ref="AV39:BL39" si="28">SUM(AV15:AV38)</f>
        <v>47</v>
      </c>
      <c r="AW39" s="44">
        <f t="shared" si="28"/>
        <v>279546.23625000007</v>
      </c>
      <c r="AX39" s="44">
        <f t="shared" si="28"/>
        <v>16</v>
      </c>
      <c r="AY39" s="44">
        <f t="shared" si="28"/>
        <v>80521.350000000006</v>
      </c>
      <c r="AZ39" s="44">
        <f t="shared" si="28"/>
        <v>131</v>
      </c>
      <c r="BA39" s="44">
        <f t="shared" si="28"/>
        <v>505882.57078125002</v>
      </c>
      <c r="BB39" s="44">
        <f t="shared" si="28"/>
        <v>865950.15703125007</v>
      </c>
      <c r="BC39" s="44">
        <f t="shared" si="28"/>
        <v>17</v>
      </c>
      <c r="BD39" s="44">
        <f t="shared" si="28"/>
        <v>73321</v>
      </c>
      <c r="BE39" s="44">
        <f t="shared" si="28"/>
        <v>429855.98226562492</v>
      </c>
      <c r="BF39" s="44">
        <f t="shared" si="28"/>
        <v>3781344.41</v>
      </c>
      <c r="BG39" s="44">
        <f t="shared" si="28"/>
        <v>7220192.2681249995</v>
      </c>
      <c r="BH39" s="44">
        <f t="shared" si="28"/>
        <v>6424852.0413124971</v>
      </c>
      <c r="BI39" s="44">
        <f t="shared" si="28"/>
        <v>353366.86227218743</v>
      </c>
      <c r="BJ39" s="44">
        <f t="shared" si="28"/>
        <v>256994.08165249997</v>
      </c>
      <c r="BK39" s="44">
        <f t="shared" si="28"/>
        <v>216605.76804374999</v>
      </c>
      <c r="BL39" s="44">
        <f t="shared" si="28"/>
        <v>4298559.8226562496</v>
      </c>
      <c r="BM39" s="64"/>
    </row>
    <row r="40" spans="1:65" x14ac:dyDescent="0.25">
      <c r="A40" s="22"/>
      <c r="B40" s="22"/>
      <c r="C40" s="22"/>
      <c r="D40" s="23"/>
      <c r="E40" s="22"/>
      <c r="F40" s="22"/>
      <c r="G40" s="22"/>
      <c r="H40" s="22"/>
      <c r="I40" s="22"/>
      <c r="J40" s="24"/>
      <c r="K40" s="24"/>
      <c r="L40" s="25"/>
      <c r="M40" s="26"/>
      <c r="N40" s="26"/>
      <c r="O40" s="26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5" x14ac:dyDescent="0.25">
      <c r="A41" s="22"/>
      <c r="B41" s="22" t="s">
        <v>106</v>
      </c>
      <c r="C41" s="22"/>
      <c r="D41" s="23" t="s">
        <v>107</v>
      </c>
      <c r="E41" s="22"/>
      <c r="F41" s="22"/>
      <c r="G41" s="22"/>
      <c r="H41" s="22"/>
      <c r="I41" s="22"/>
      <c r="J41" s="24"/>
      <c r="K41" s="24"/>
      <c r="L41" s="25"/>
      <c r="M41" s="26"/>
      <c r="N41" s="26"/>
      <c r="O41" s="26"/>
      <c r="P41" s="2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pans="1:65" x14ac:dyDescent="0.25">
      <c r="A42" s="22"/>
      <c r="B42" s="22" t="s">
        <v>39</v>
      </c>
      <c r="C42" s="22"/>
      <c r="D42" s="23" t="s">
        <v>107</v>
      </c>
      <c r="E42" s="22"/>
      <c r="F42" s="22"/>
      <c r="G42" s="22"/>
      <c r="H42" s="22"/>
      <c r="I42" s="22"/>
      <c r="J42" s="24"/>
      <c r="K42" s="24"/>
      <c r="L42" s="25"/>
      <c r="M42" s="26"/>
      <c r="N42" s="26"/>
      <c r="O42" s="26"/>
      <c r="P42" s="2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65" x14ac:dyDescent="0.25">
      <c r="A43" s="22"/>
      <c r="B43" s="22" t="s">
        <v>40</v>
      </c>
      <c r="C43" s="22"/>
      <c r="D43" s="23" t="s">
        <v>159</v>
      </c>
      <c r="E43" s="22"/>
      <c r="F43" s="22"/>
      <c r="G43" s="22"/>
      <c r="H43" s="22"/>
      <c r="I43" s="22"/>
      <c r="J43" s="24"/>
      <c r="K43" s="24"/>
      <c r="L43" s="25"/>
      <c r="M43" s="26"/>
      <c r="N43" s="26"/>
      <c r="O43" s="26"/>
      <c r="P43" s="26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pans="1:65" x14ac:dyDescent="0.25">
      <c r="A44" s="22"/>
      <c r="B44" s="22"/>
      <c r="C44" s="22"/>
      <c r="D44" s="23"/>
      <c r="E44" s="22"/>
      <c r="F44" s="22"/>
      <c r="G44" s="22"/>
      <c r="H44" s="22"/>
      <c r="I44" s="22"/>
      <c r="J44" s="24"/>
      <c r="K44" s="24"/>
      <c r="L44" s="25"/>
      <c r="M44" s="26"/>
      <c r="N44" s="26"/>
      <c r="O44" s="26"/>
      <c r="P44" s="26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</row>
    <row r="45" spans="1:65" x14ac:dyDescent="0.25">
      <c r="A45" s="22"/>
      <c r="B45" s="22"/>
      <c r="C45" s="22"/>
      <c r="D45" s="23"/>
      <c r="E45" s="22"/>
      <c r="F45" s="22"/>
      <c r="G45" s="22"/>
      <c r="H45" s="22"/>
      <c r="I45" s="22"/>
      <c r="J45" s="24"/>
      <c r="K45" s="24"/>
      <c r="L45" s="25"/>
      <c r="M45" s="26"/>
      <c r="N45" s="26"/>
      <c r="O45" s="26"/>
      <c r="P45" s="26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6" spans="1:65" x14ac:dyDescent="0.25">
      <c r="A46" s="22"/>
      <c r="B46" s="22"/>
      <c r="C46" s="22"/>
      <c r="D46" s="23"/>
      <c r="E46" s="22"/>
      <c r="F46" s="22"/>
      <c r="G46" s="22"/>
      <c r="H46" s="22"/>
      <c r="I46" s="22"/>
      <c r="J46" s="24"/>
      <c r="K46" s="24"/>
      <c r="L46" s="25"/>
      <c r="M46" s="26"/>
      <c r="N46" s="26"/>
      <c r="O46" s="26"/>
      <c r="P46" s="26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pans="1:65" x14ac:dyDescent="0.25">
      <c r="A47" s="22"/>
      <c r="B47" s="22"/>
      <c r="C47" s="22"/>
      <c r="D47" s="23"/>
      <c r="E47" s="22"/>
      <c r="F47" s="22"/>
      <c r="G47" s="22"/>
      <c r="H47" s="22"/>
      <c r="I47" s="22"/>
      <c r="J47" s="24"/>
      <c r="K47" s="24"/>
      <c r="L47" s="25"/>
      <c r="M47" s="26"/>
      <c r="N47" s="26"/>
      <c r="O47" s="26"/>
      <c r="P47" s="26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</row>
    <row r="48" spans="1:65" x14ac:dyDescent="0.25">
      <c r="A48" s="8"/>
      <c r="B48" s="8"/>
      <c r="C48" s="8"/>
      <c r="D48" s="13"/>
      <c r="E48" s="8"/>
      <c r="F48" s="8"/>
      <c r="G48" s="8"/>
      <c r="H48" s="8"/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x14ac:dyDescent="0.25">
      <c r="A49" s="1"/>
      <c r="B49" s="1"/>
      <c r="C49" s="1"/>
      <c r="D49" s="1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2"/>
      <c r="BI49" s="1"/>
      <c r="BJ49" s="1"/>
      <c r="BK49" s="1"/>
      <c r="BL49" s="1"/>
    </row>
    <row r="50" spans="1:64" x14ac:dyDescent="0.25">
      <c r="A50" s="1"/>
      <c r="B50" s="4"/>
      <c r="C50" s="4"/>
      <c r="D50" s="13"/>
      <c r="E50" s="4"/>
      <c r="F50" s="4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x14ac:dyDescent="0.25">
      <c r="A51" s="1"/>
      <c r="B51" s="4"/>
      <c r="C51" s="4"/>
      <c r="D51" s="13"/>
      <c r="E51" s="4"/>
      <c r="F51" s="4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x14ac:dyDescent="0.25">
      <c r="A52" s="1"/>
      <c r="B52" s="4"/>
      <c r="C52" s="4"/>
      <c r="D52" s="13"/>
      <c r="E52" s="4"/>
      <c r="F52" s="4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x14ac:dyDescent="0.25">
      <c r="A53" s="1"/>
      <c r="B53" s="4"/>
      <c r="C53" s="4"/>
      <c r="D53" s="13"/>
      <c r="E53" s="4"/>
      <c r="F53" s="4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x14ac:dyDescent="0.25">
      <c r="A54" s="1"/>
      <c r="B54" s="4"/>
      <c r="C54" s="4"/>
      <c r="D54" s="13"/>
      <c r="E54" s="4"/>
      <c r="F54" s="4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x14ac:dyDescent="0.25">
      <c r="A55" s="1"/>
      <c r="B55" s="4"/>
      <c r="C55" s="4"/>
      <c r="D55" s="13"/>
      <c r="E55" s="4"/>
      <c r="F55" s="4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x14ac:dyDescent="0.25">
      <c r="A56" s="1"/>
      <c r="B56" s="4"/>
      <c r="C56" s="4"/>
      <c r="D56" s="13"/>
      <c r="E56" s="4"/>
      <c r="F56" s="4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x14ac:dyDescent="0.25">
      <c r="A57" s="1"/>
      <c r="B57" s="1"/>
      <c r="C57" s="1"/>
      <c r="D57" s="1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x14ac:dyDescent="0.25">
      <c r="A58" s="1"/>
      <c r="B58" s="1"/>
      <c r="C58" s="1"/>
      <c r="D58" s="1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x14ac:dyDescent="0.25">
      <c r="A59" s="1"/>
      <c r="B59" s="1"/>
      <c r="C59" s="1"/>
      <c r="D59" s="1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5">
      <c r="A60" s="1"/>
      <c r="B60" s="1"/>
      <c r="C60" s="1"/>
      <c r="D60" s="1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5">
      <c r="A61" s="1"/>
      <c r="B61" s="1"/>
      <c r="C61" s="1"/>
      <c r="D61" s="1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5">
      <c r="A62" s="1"/>
      <c r="B62" s="1"/>
      <c r="C62" s="1"/>
      <c r="D62" s="1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5">
      <c r="A63" s="1"/>
      <c r="B63" s="1"/>
      <c r="C63" s="1"/>
      <c r="D63" s="1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5">
      <c r="A64" s="1"/>
      <c r="B64" s="1"/>
      <c r="C64" s="1"/>
      <c r="D64" s="1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5">
      <c r="A65" s="1"/>
      <c r="B65" s="1"/>
      <c r="C65" s="1"/>
      <c r="D65" s="1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5">
      <c r="A66" s="1"/>
      <c r="B66" s="1"/>
      <c r="C66" s="1"/>
      <c r="D66" s="1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5">
      <c r="A67" s="1"/>
      <c r="B67" s="1"/>
      <c r="C67" s="1"/>
      <c r="D67" s="1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5">
      <c r="A68" s="1"/>
      <c r="B68" s="1"/>
      <c r="C68" s="1"/>
      <c r="D68" s="1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5">
      <c r="A69" s="1"/>
      <c r="B69" s="1"/>
      <c r="C69" s="1"/>
      <c r="D69" s="1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5">
      <c r="A70" s="1"/>
      <c r="B70" s="1"/>
      <c r="C70" s="1"/>
      <c r="D70" s="1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5">
      <c r="A71" s="1"/>
      <c r="B71" s="1"/>
      <c r="C71" s="1"/>
      <c r="D71" s="1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5">
      <c r="A72" s="1"/>
      <c r="B72" s="1"/>
      <c r="C72" s="1"/>
      <c r="D72" s="1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5">
      <c r="A73" s="1"/>
      <c r="B73" s="1"/>
      <c r="C73" s="1"/>
      <c r="D73" s="1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</sheetData>
  <mergeCells count="62">
    <mergeCell ref="E27:E29"/>
    <mergeCell ref="B32:B33"/>
    <mergeCell ref="A32:A33"/>
    <mergeCell ref="A24:A25"/>
    <mergeCell ref="B24:B25"/>
    <mergeCell ref="A27:A29"/>
    <mergeCell ref="B27:B29"/>
    <mergeCell ref="C27:C29"/>
    <mergeCell ref="D27:D29"/>
    <mergeCell ref="BB12:BB14"/>
    <mergeCell ref="V13:AA13"/>
    <mergeCell ref="AB13:AG13"/>
    <mergeCell ref="AH13:AH14"/>
    <mergeCell ref="AN10:AO13"/>
    <mergeCell ref="AP10:AP14"/>
    <mergeCell ref="AQ10:AQ14"/>
    <mergeCell ref="AR10:AR14"/>
    <mergeCell ref="AS10:AS14"/>
    <mergeCell ref="AT10:BB11"/>
    <mergeCell ref="AT12:AU13"/>
    <mergeCell ref="AV12:AW13"/>
    <mergeCell ref="AX12:AY13"/>
    <mergeCell ref="AZ12:BA13"/>
    <mergeCell ref="BJ10:BJ14"/>
    <mergeCell ref="BK10:BK14"/>
    <mergeCell ref="BL10:BL14"/>
    <mergeCell ref="M11:M14"/>
    <mergeCell ref="N11:N14"/>
    <mergeCell ref="O11:O14"/>
    <mergeCell ref="P11:P14"/>
    <mergeCell ref="Q11:Q14"/>
    <mergeCell ref="R11:R14"/>
    <mergeCell ref="S11:S14"/>
    <mergeCell ref="BC10:BD13"/>
    <mergeCell ref="BE10:BE14"/>
    <mergeCell ref="BF10:BF14"/>
    <mergeCell ref="BG10:BG14"/>
    <mergeCell ref="BH10:BH14"/>
    <mergeCell ref="BI10:BI14"/>
    <mergeCell ref="AM10:AM14"/>
    <mergeCell ref="J10:J14"/>
    <mergeCell ref="K10:K14"/>
    <mergeCell ref="L10:L14"/>
    <mergeCell ref="M10:P10"/>
    <mergeCell ref="Q10:T10"/>
    <mergeCell ref="U10:U14"/>
    <mergeCell ref="T11:T14"/>
    <mergeCell ref="V10:AH12"/>
    <mergeCell ref="AI10:AI14"/>
    <mergeCell ref="AJ10:AJ14"/>
    <mergeCell ref="AK10:AK14"/>
    <mergeCell ref="AL10:AL14"/>
    <mergeCell ref="B3:N3"/>
    <mergeCell ref="B4:N4"/>
    <mergeCell ref="A10:A14"/>
    <mergeCell ref="B10:B14"/>
    <mergeCell ref="C10:C14"/>
    <mergeCell ref="D10:D14"/>
    <mergeCell ref="E10:E14"/>
    <mergeCell ref="F10:F14"/>
    <mergeCell ref="G10:G14"/>
    <mergeCell ref="H10:I14"/>
  </mergeCells>
  <pageMargins left="0.59055118110236227" right="0.19685039370078741" top="0.78740157480314965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ПереТариф 01.09.2023г.</vt:lpstr>
      <vt:lpstr>ПереТариф 01.10.2023г.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2024-01-10T19:25:57Z</dcterms:modified>
</cp:coreProperties>
</file>